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2.xml" ContentType="application/vnd.openxmlformats-officedocument.drawing+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libertymutualapc-my.sharepoint.com/personal/dichdzung_khuu_libertyinsurance_com_vn/Documents/1A - Working files/1C - Day 180/Application forms/Non-Motor/Sharepoint - SME/To be/"/>
    </mc:Choice>
  </mc:AlternateContent>
  <xr:revisionPtr revIDLastSave="29" documentId="8_{59C2F9BF-D963-45BB-A90E-126D390B5256}" xr6:coauthVersionLast="47" xr6:coauthVersionMax="47" xr10:uidLastSave="{5BF4B0FB-D324-4C76-9376-5225569A2D98}"/>
  <bookViews>
    <workbookView xWindow="-38520" yWindow="-1200" windowWidth="38640" windowHeight="15720" activeTab="4" xr2:uid="{B8D39AFE-DBF4-4A36-968B-85FD35F85F94}"/>
  </bookViews>
  <sheets>
    <sheet name="SME - SMECare" sheetId="1" r:id="rId1"/>
    <sheet name="Rates" sheetId="2" state="hidden" r:id="rId2"/>
    <sheet name="Supplemental" sheetId="5" r:id="rId3"/>
    <sheet name="SMECare QuotationEN" sheetId="6" r:id="rId4"/>
    <sheet name="SMECare QuotationVN" sheetId="7" r:id="rId5"/>
  </sheets>
  <definedNames>
    <definedName name="_xlnm.Print_Area" localSheetId="0">'SME - SMECare'!$B$2:$M$174,'SME - SMECare'!$B$599:$M$746</definedName>
    <definedName name="_xlnm.Print_Area" localSheetId="3">'SMECare QuotationEN'!$B$2:$Q$270</definedName>
    <definedName name="_xlnm.Print_Area" localSheetId="4">'SMECare QuotationVN'!$B$2:$Q$273</definedName>
    <definedName name="_xlnm.Print_Area" localSheetId="2">Supplemental!$B$2:$M$66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47" i="1" l="1"/>
  <c r="J547" i="1"/>
  <c r="K537" i="1"/>
  <c r="K535" i="1"/>
  <c r="K441" i="1"/>
  <c r="J447" i="1"/>
  <c r="J441" i="1"/>
  <c r="K431" i="1"/>
  <c r="K429" i="1"/>
  <c r="K335" i="1"/>
  <c r="J335" i="1"/>
  <c r="K325" i="1"/>
  <c r="K323" i="1"/>
  <c r="K228" i="1"/>
  <c r="J228" i="1"/>
  <c r="K218" i="1"/>
  <c r="K216" i="1"/>
  <c r="J123" i="1"/>
  <c r="K111" i="1"/>
  <c r="K565" i="1"/>
  <c r="K522" i="1"/>
  <c r="K460" i="1"/>
  <c r="K416" i="1"/>
  <c r="K354" i="1"/>
  <c r="K310" i="1"/>
  <c r="K248" i="1"/>
  <c r="K203" i="1"/>
  <c r="K141" i="1"/>
  <c r="K123" i="1"/>
  <c r="J129" i="1"/>
  <c r="K113" i="1"/>
  <c r="K98" i="1"/>
  <c r="G42" i="7"/>
  <c r="G161" i="7"/>
  <c r="G159" i="6"/>
  <c r="G111" i="1"/>
  <c r="J117" i="1" s="1"/>
  <c r="G429" i="1"/>
  <c r="G435" i="1" s="1"/>
  <c r="G113" i="1"/>
  <c r="I145" i="7" s="1"/>
  <c r="O224" i="7"/>
  <c r="O225" i="7"/>
  <c r="O221" i="7"/>
  <c r="O220" i="7"/>
  <c r="O217" i="7"/>
  <c r="O216" i="7"/>
  <c r="H213" i="7"/>
  <c r="H212" i="7"/>
  <c r="H211" i="7"/>
  <c r="G190" i="7"/>
  <c r="I105" i="7"/>
  <c r="H40" i="7"/>
  <c r="H38" i="7"/>
  <c r="H36" i="7"/>
  <c r="H34" i="7"/>
  <c r="H32" i="7"/>
  <c r="M27" i="7"/>
  <c r="H27" i="7"/>
  <c r="G24" i="7"/>
  <c r="G22" i="7"/>
  <c r="G20" i="7"/>
  <c r="G18" i="7"/>
  <c r="I104" i="6"/>
  <c r="L224" i="6"/>
  <c r="L223" i="6"/>
  <c r="L220" i="6"/>
  <c r="L219" i="6"/>
  <c r="L216" i="6"/>
  <c r="L215" i="6"/>
  <c r="H212" i="6"/>
  <c r="H211" i="6"/>
  <c r="H210" i="6"/>
  <c r="G188" i="6"/>
  <c r="H40" i="6"/>
  <c r="H38" i="6"/>
  <c r="H36" i="6"/>
  <c r="H34" i="6"/>
  <c r="H32" i="6"/>
  <c r="M27" i="6"/>
  <c r="H27" i="6"/>
  <c r="G24" i="6"/>
  <c r="G22" i="6"/>
  <c r="G20" i="6"/>
  <c r="G18" i="6"/>
  <c r="F32" i="2"/>
  <c r="F33" i="2"/>
  <c r="F35" i="2"/>
  <c r="F34" i="2"/>
  <c r="E33" i="2"/>
  <c r="E34" i="2"/>
  <c r="E35" i="2"/>
  <c r="E32" i="2"/>
  <c r="D33" i="2"/>
  <c r="D34" i="2"/>
  <c r="D35" i="2"/>
  <c r="D32" i="2"/>
  <c r="C33" i="2"/>
  <c r="C34" i="2"/>
  <c r="C35" i="2"/>
  <c r="C32" i="2"/>
  <c r="B33" i="2"/>
  <c r="B34" i="2"/>
  <c r="B35" i="2"/>
  <c r="B32" i="2"/>
  <c r="I592" i="1"/>
  <c r="I591" i="1"/>
  <c r="I590" i="1"/>
  <c r="J590" i="1" s="1"/>
  <c r="J593" i="1" s="1"/>
  <c r="I487" i="1"/>
  <c r="J487" i="1" s="1"/>
  <c r="I486" i="1"/>
  <c r="I485" i="1"/>
  <c r="I381" i="1"/>
  <c r="I380" i="1"/>
  <c r="J380" i="1" s="1"/>
  <c r="I379" i="1"/>
  <c r="J379" i="1" s="1"/>
  <c r="J382" i="1" s="1"/>
  <c r="I275" i="1"/>
  <c r="J275" i="1" s="1"/>
  <c r="I273" i="1"/>
  <c r="I274" i="1"/>
  <c r="I168" i="1"/>
  <c r="I167" i="1"/>
  <c r="I166" i="1"/>
  <c r="J583" i="1"/>
  <c r="J582" i="1"/>
  <c r="J581" i="1"/>
  <c r="J584" i="1" s="1"/>
  <c r="J478" i="1"/>
  <c r="J479" i="1" s="1"/>
  <c r="J477" i="1"/>
  <c r="J476" i="1"/>
  <c r="J372" i="1"/>
  <c r="J371" i="1"/>
  <c r="J370" i="1"/>
  <c r="J373" i="1" s="1"/>
  <c r="J266" i="1"/>
  <c r="J265" i="1"/>
  <c r="J264" i="1"/>
  <c r="J159" i="1"/>
  <c r="J158" i="1"/>
  <c r="J157" i="1"/>
  <c r="J160" i="1"/>
  <c r="G564" i="1"/>
  <c r="G562" i="1"/>
  <c r="G569" i="1" s="1"/>
  <c r="J569" i="1"/>
  <c r="G522" i="1"/>
  <c r="I94" i="7" s="1"/>
  <c r="I93" i="6"/>
  <c r="G520" i="1"/>
  <c r="I92" i="6" s="1"/>
  <c r="G518" i="1"/>
  <c r="I91" i="6"/>
  <c r="G516" i="1"/>
  <c r="I90" i="6" s="1"/>
  <c r="G458" i="1"/>
  <c r="G464" i="1"/>
  <c r="G456" i="1"/>
  <c r="J464" i="1"/>
  <c r="G416" i="1"/>
  <c r="I85" i="6"/>
  <c r="G414" i="1"/>
  <c r="I84" i="6"/>
  <c r="G412" i="1"/>
  <c r="I83" i="6" s="1"/>
  <c r="I86" i="6" s="1"/>
  <c r="G410" i="1"/>
  <c r="I82" i="6"/>
  <c r="G352" i="1"/>
  <c r="G350" i="1"/>
  <c r="J358" i="1"/>
  <c r="G310" i="1"/>
  <c r="I77" i="6" s="1"/>
  <c r="G308" i="1"/>
  <c r="I76" i="6" s="1"/>
  <c r="G306" i="1"/>
  <c r="I75" i="6" s="1"/>
  <c r="I76" i="7"/>
  <c r="G304" i="1"/>
  <c r="I75" i="7" s="1"/>
  <c r="G245" i="1"/>
  <c r="G243" i="1"/>
  <c r="G252" i="1" s="1"/>
  <c r="G203" i="1"/>
  <c r="I70" i="7" s="1"/>
  <c r="G201" i="1"/>
  <c r="I69" i="7"/>
  <c r="G199" i="1"/>
  <c r="I67" i="6" s="1"/>
  <c r="I70" i="6" s="1"/>
  <c r="I68" i="7"/>
  <c r="G197" i="1"/>
  <c r="I67" i="7" s="1"/>
  <c r="I66" i="6"/>
  <c r="G140" i="1"/>
  <c r="I186" i="6" s="1"/>
  <c r="I188" i="7"/>
  <c r="G138" i="1"/>
  <c r="I185" i="6" s="1"/>
  <c r="G98" i="1"/>
  <c r="I62" i="7"/>
  <c r="G96" i="1"/>
  <c r="I61" i="7" s="1"/>
  <c r="I63" i="7" s="1"/>
  <c r="G94" i="1"/>
  <c r="I59" i="6" s="1"/>
  <c r="I60" i="7"/>
  <c r="G92" i="1"/>
  <c r="G102" i="1" s="1"/>
  <c r="J102" i="1" s="1"/>
  <c r="G445" i="1"/>
  <c r="J445" i="1"/>
  <c r="G232" i="1"/>
  <c r="J232" i="1"/>
  <c r="G166" i="1"/>
  <c r="J166" i="1" s="1"/>
  <c r="J169" i="1" s="1"/>
  <c r="G590" i="1"/>
  <c r="I623" i="1"/>
  <c r="I103" i="6"/>
  <c r="G168" i="1"/>
  <c r="G167" i="1"/>
  <c r="J167" i="1"/>
  <c r="G275" i="1"/>
  <c r="G274" i="1"/>
  <c r="J274" i="1" s="1"/>
  <c r="G273" i="1"/>
  <c r="J273" i="1"/>
  <c r="G381" i="1"/>
  <c r="J381" i="1" s="1"/>
  <c r="G380" i="1"/>
  <c r="G379" i="1"/>
  <c r="G487" i="1"/>
  <c r="G486" i="1"/>
  <c r="J486" i="1" s="1"/>
  <c r="G485" i="1"/>
  <c r="J485" i="1" s="1"/>
  <c r="J488" i="1" s="1"/>
  <c r="G592" i="1"/>
  <c r="J592" i="1"/>
  <c r="G591" i="1"/>
  <c r="J591" i="1"/>
  <c r="D56" i="2"/>
  <c r="B55" i="2"/>
  <c r="B52" i="2"/>
  <c r="D51" i="2"/>
  <c r="B47" i="2"/>
  <c r="G323" i="1"/>
  <c r="I141" i="7"/>
  <c r="G216" i="1"/>
  <c r="I140" i="7" s="1"/>
  <c r="G535" i="1"/>
  <c r="I141" i="6" s="1"/>
  <c r="I86" i="7"/>
  <c r="I60" i="6"/>
  <c r="J168" i="1"/>
  <c r="J163" i="6"/>
  <c r="J165" i="7"/>
  <c r="G551" i="1"/>
  <c r="J551" i="1"/>
  <c r="J169" i="7"/>
  <c r="J553" i="1"/>
  <c r="J341" i="1"/>
  <c r="G431" i="1"/>
  <c r="G325" i="1"/>
  <c r="G329" i="1"/>
  <c r="G218" i="1"/>
  <c r="G537" i="1"/>
  <c r="I83" i="7"/>
  <c r="I68" i="6"/>
  <c r="I74" i="6"/>
  <c r="I78" i="6" s="1"/>
  <c r="J420" i="1"/>
  <c r="G339" i="1"/>
  <c r="J339" i="1"/>
  <c r="J127" i="1"/>
  <c r="J234" i="1"/>
  <c r="J167" i="6"/>
  <c r="J541" i="1"/>
  <c r="J435" i="1"/>
  <c r="J222" i="1"/>
  <c r="J314" i="1"/>
  <c r="J526" i="1"/>
  <c r="J207" i="1"/>
  <c r="I139" i="6"/>
  <c r="J329" i="1"/>
  <c r="I85" i="7"/>
  <c r="I104" i="7"/>
  <c r="I624" i="1"/>
  <c r="J595" i="1"/>
  <c r="J384" i="1"/>
  <c r="J490" i="1"/>
  <c r="J267" i="1"/>
  <c r="G207" i="1"/>
  <c r="G145" i="1"/>
  <c r="J145" i="1"/>
  <c r="I61" i="6"/>
  <c r="J252" i="1"/>
  <c r="P629" i="1"/>
  <c r="J278" i="1"/>
  <c r="P631" i="1"/>
  <c r="I69" i="6"/>
  <c r="I78" i="7"/>
  <c r="G358" i="1"/>
  <c r="I59" i="7"/>
  <c r="G222" i="1"/>
  <c r="I92" i="7"/>
  <c r="J171" i="1" l="1"/>
  <c r="O629" i="1" s="1"/>
  <c r="F629" i="1" s="1"/>
  <c r="I94" i="6"/>
  <c r="J276" i="1"/>
  <c r="I71" i="7"/>
  <c r="G541" i="1"/>
  <c r="I77" i="7"/>
  <c r="I79" i="7" s="1"/>
  <c r="I143" i="7"/>
  <c r="I143" i="6"/>
  <c r="I142" i="7"/>
  <c r="I138" i="6"/>
  <c r="I139" i="7"/>
  <c r="G314" i="1"/>
  <c r="I93" i="7"/>
  <c r="I58" i="6"/>
  <c r="I62" i="6" s="1"/>
  <c r="I137" i="6"/>
  <c r="I91" i="7"/>
  <c r="I95" i="7" s="1"/>
  <c r="G117" i="1"/>
  <c r="G526" i="1"/>
  <c r="G420" i="1"/>
  <c r="I84" i="7"/>
  <c r="I87" i="7" s="1"/>
  <c r="I140" i="6"/>
  <c r="I187" i="7"/>
  <c r="F631" i="1" l="1"/>
  <c r="G236" i="6"/>
  <c r="G237" i="7"/>
  <c r="F633" i="1" l="1"/>
  <c r="G239" i="7"/>
  <c r="G241" i="7" s="1"/>
  <c r="G238" i="6"/>
  <c r="G240" i="6" s="1"/>
  <c r="G243" i="7" l="1"/>
  <c r="G242" i="6"/>
  <c r="F635" i="1"/>
  <c r="G244" i="6" l="1"/>
  <c r="G248" i="6" s="1"/>
  <c r="G245" i="7"/>
  <c r="G249" i="7" s="1"/>
</calcChain>
</file>

<file path=xl/sharedStrings.xml><?xml version="1.0" encoding="utf-8"?>
<sst xmlns="http://schemas.openxmlformats.org/spreadsheetml/2006/main" count="1073" uniqueCount="546">
  <si>
    <r>
      <rPr>
        <b/>
        <sz val="11"/>
        <color indexed="8"/>
        <rFont val="Calibri"/>
        <family val="2"/>
      </rPr>
      <t>Registered Business Name</t>
    </r>
    <r>
      <rPr>
        <sz val="11"/>
        <color theme="1"/>
        <rFont val="Calibri"/>
        <family val="2"/>
        <scheme val="minor"/>
      </rPr>
      <t xml:space="preserve"> / Tên đăng ký kinh doanh:</t>
    </r>
  </si>
  <si>
    <r>
      <rPr>
        <b/>
        <sz val="11"/>
        <color indexed="8"/>
        <rFont val="Calibri"/>
        <family val="2"/>
      </rPr>
      <t>Mailing address</t>
    </r>
    <r>
      <rPr>
        <sz val="11"/>
        <color theme="1"/>
        <rFont val="Calibri"/>
        <family val="2"/>
        <scheme val="minor"/>
      </rPr>
      <t xml:space="preserve"> / Địa chỉ giao dịch:</t>
    </r>
  </si>
  <si>
    <r>
      <rPr>
        <b/>
        <sz val="11"/>
        <color indexed="8"/>
        <rFont val="Calibri"/>
        <family val="2"/>
      </rPr>
      <t>Tel No.</t>
    </r>
    <r>
      <rPr>
        <sz val="11"/>
        <color theme="1"/>
        <rFont val="Calibri"/>
        <family val="2"/>
        <scheme val="minor"/>
      </rPr>
      <t xml:space="preserve"> / Số điện thoại:</t>
    </r>
  </si>
  <si>
    <r>
      <rPr>
        <b/>
        <sz val="11"/>
        <color indexed="8"/>
        <rFont val="Calibri"/>
        <family val="2"/>
      </rPr>
      <t>Fax No.</t>
    </r>
    <r>
      <rPr>
        <sz val="11"/>
        <color theme="1"/>
        <rFont val="Calibri"/>
        <family val="2"/>
        <scheme val="minor"/>
      </rPr>
      <t xml:space="preserve"> / Số fax:</t>
    </r>
  </si>
  <si>
    <r>
      <rPr>
        <b/>
        <sz val="11"/>
        <color indexed="8"/>
        <rFont val="Calibri"/>
        <family val="2"/>
      </rPr>
      <t xml:space="preserve">Nature of Business (Please provide full description) </t>
    </r>
    <r>
      <rPr>
        <sz val="11"/>
        <color theme="1"/>
        <rFont val="Calibri"/>
        <family val="2"/>
        <scheme val="minor"/>
      </rPr>
      <t>/ Ngành nghề kinh doanh (xin miêu tả chi tiết):</t>
    </r>
  </si>
  <si>
    <r>
      <rPr>
        <b/>
        <sz val="11"/>
        <color indexed="8"/>
        <rFont val="Calibri"/>
        <family val="2"/>
      </rPr>
      <t>Number of Years in Business</t>
    </r>
    <r>
      <rPr>
        <sz val="11"/>
        <color theme="1"/>
        <rFont val="Calibri"/>
        <family val="2"/>
        <scheme val="minor"/>
      </rPr>
      <t xml:space="preserve"> / Số năm hoạt động kinh doanh:</t>
    </r>
  </si>
  <si>
    <r>
      <t xml:space="preserve">From / </t>
    </r>
    <r>
      <rPr>
        <sz val="11"/>
        <color theme="1"/>
        <rFont val="Calibri"/>
        <family val="2"/>
        <scheme val="minor"/>
      </rPr>
      <t>Từ:</t>
    </r>
  </si>
  <si>
    <r>
      <t xml:space="preserve">To / </t>
    </r>
    <r>
      <rPr>
        <sz val="11"/>
        <color theme="1"/>
        <rFont val="Calibri"/>
        <family val="2"/>
        <scheme val="minor"/>
      </rPr>
      <t>Đến:</t>
    </r>
  </si>
  <si>
    <r>
      <rPr>
        <b/>
        <sz val="11"/>
        <color indexed="8"/>
        <rFont val="Calibri"/>
        <family val="2"/>
      </rPr>
      <t>Yes</t>
    </r>
    <r>
      <rPr>
        <sz val="11"/>
        <color theme="1"/>
        <rFont val="Calibri"/>
        <family val="2"/>
        <scheme val="minor"/>
      </rPr>
      <t xml:space="preserve"> / Có</t>
    </r>
  </si>
  <si>
    <r>
      <rPr>
        <b/>
        <sz val="11"/>
        <color indexed="8"/>
        <rFont val="Calibri"/>
        <family val="2"/>
      </rPr>
      <t xml:space="preserve">No </t>
    </r>
    <r>
      <rPr>
        <sz val="11"/>
        <color theme="1"/>
        <rFont val="Calibri"/>
        <family val="2"/>
        <scheme val="minor"/>
      </rPr>
      <t>/ Không</t>
    </r>
  </si>
  <si>
    <r>
      <t xml:space="preserve">Owned </t>
    </r>
    <r>
      <rPr>
        <sz val="11"/>
        <color theme="1"/>
        <rFont val="Calibri"/>
        <family val="2"/>
        <scheme val="minor"/>
      </rPr>
      <t xml:space="preserve">/ Sở hữu riêng </t>
    </r>
  </si>
  <si>
    <r>
      <t>Rented</t>
    </r>
    <r>
      <rPr>
        <sz val="11"/>
        <color theme="1"/>
        <rFont val="Calibri"/>
        <family val="2"/>
        <scheme val="minor"/>
      </rPr>
      <t xml:space="preserve"> / Thuê</t>
    </r>
  </si>
  <si>
    <r>
      <rPr>
        <b/>
        <sz val="11"/>
        <color indexed="8"/>
        <rFont val="Calibri"/>
        <family val="2"/>
      </rPr>
      <t>If Yes, please specify the nature of occupancy of other</t>
    </r>
    <r>
      <rPr>
        <sz val="11"/>
        <color theme="1"/>
        <rFont val="Calibri"/>
        <family val="2"/>
        <scheme val="minor"/>
      </rPr>
      <t xml:space="preserve"> / Nếu Có, xin nêu rõ mục đích sử dụng của bên khác đó:</t>
    </r>
  </si>
  <si>
    <r>
      <rPr>
        <b/>
        <sz val="11"/>
        <color indexed="8"/>
        <rFont val="Calibri"/>
        <family val="2"/>
      </rPr>
      <t xml:space="preserve">Please give full particulars of all losses of the Business at the Location during the last 5 years </t>
    </r>
    <r>
      <rPr>
        <sz val="11"/>
        <color theme="1"/>
        <rFont val="Calibri"/>
        <family val="2"/>
        <scheme val="minor"/>
      </rPr>
      <t>/ Cho biết chi tiết của tất cả các tổn thất của doanh nghiệp tại địa điểm yêu cầu bảo hiểm trong 5 năm gần đây.</t>
    </r>
  </si>
  <si>
    <t>Date of Loss</t>
  </si>
  <si>
    <t>Ngày xảy ra thiệt hại</t>
  </si>
  <si>
    <t>Nature of Loss</t>
  </si>
  <si>
    <t>Bản chất của thiệt hại</t>
  </si>
  <si>
    <t>Amount of Loss (VND)</t>
  </si>
  <si>
    <t>Số tiền tổn thất (VND)</t>
  </si>
  <si>
    <r>
      <rPr>
        <b/>
        <sz val="11"/>
        <color indexed="8"/>
        <rFont val="Calibri"/>
        <family val="2"/>
      </rPr>
      <t>Has any insurance company ever</t>
    </r>
    <r>
      <rPr>
        <sz val="11"/>
        <color theme="1"/>
        <rFont val="Calibri"/>
        <family val="2"/>
        <scheme val="minor"/>
      </rPr>
      <t xml:space="preserve"> / Có công ty bảo hiểm nào đã từng:</t>
    </r>
  </si>
  <si>
    <t xml:space="preserve">(a)  declined your Proposal?  </t>
  </si>
  <si>
    <t xml:space="preserve">     từ chối Giấy yêu cầu bảo hiểm của quý vị?</t>
  </si>
  <si>
    <t xml:space="preserve">(b)  required special terms to insure you? </t>
  </si>
  <si>
    <t xml:space="preserve">     áp dụng điều kiện đặc biệt trong bảo hiểm của quý vị?</t>
  </si>
  <si>
    <t xml:space="preserve">(c)  cancelled or refused to renew your Policy? </t>
  </si>
  <si>
    <t xml:space="preserve">     hủy bỏ hay từ chối tái tục bảo hiểm của quý vị?</t>
  </si>
  <si>
    <t>No.</t>
  </si>
  <si>
    <r>
      <t>Description</t>
    </r>
    <r>
      <rPr>
        <sz val="11"/>
        <color theme="1"/>
        <rFont val="Calibri"/>
        <family val="2"/>
        <scheme val="minor"/>
      </rPr>
      <t>/Miêu tả</t>
    </r>
  </si>
  <si>
    <r>
      <t>New Replacement Value</t>
    </r>
    <r>
      <rPr>
        <sz val="11"/>
        <color theme="1"/>
        <rFont val="Calibri"/>
        <family val="2"/>
        <scheme val="minor"/>
      </rPr>
      <t>/Giá trị thay thế mới</t>
    </r>
  </si>
  <si>
    <r>
      <rPr>
        <b/>
        <sz val="11"/>
        <color indexed="8"/>
        <rFont val="Calibri"/>
        <family val="2"/>
      </rPr>
      <t>Total New Replacement Value</t>
    </r>
    <r>
      <rPr>
        <sz val="11"/>
        <color theme="1"/>
        <rFont val="Calibri"/>
        <family val="2"/>
        <scheme val="minor"/>
      </rPr>
      <t>/Tổng giá trị thay thế mới</t>
    </r>
  </si>
  <si>
    <r>
      <rPr>
        <b/>
        <sz val="11"/>
        <color indexed="8"/>
        <rFont val="Calibri"/>
        <family val="2"/>
      </rPr>
      <t>Base Premium</t>
    </r>
    <r>
      <rPr>
        <sz val="11"/>
        <color theme="1"/>
        <rFont val="Calibri"/>
        <family val="2"/>
        <scheme val="minor"/>
      </rPr>
      <t xml:space="preserve"> /Phí bảo hiểm cơ bản: </t>
    </r>
  </si>
  <si>
    <r>
      <rPr>
        <b/>
        <sz val="11"/>
        <color indexed="8"/>
        <rFont val="Calibri"/>
        <family val="2"/>
      </rPr>
      <t>Cash at the Company</t>
    </r>
    <r>
      <rPr>
        <sz val="11"/>
        <color theme="1"/>
        <rFont val="Calibri"/>
        <family val="2"/>
        <scheme val="minor"/>
      </rPr>
      <t xml:space="preserve"> / nộp tiền mặt tại Công ty Bảo hiểm</t>
    </r>
  </si>
  <si>
    <r>
      <rPr>
        <b/>
        <sz val="11"/>
        <color indexed="8"/>
        <rFont val="Calibri"/>
        <family val="2"/>
      </rPr>
      <t>Bank transfer</t>
    </r>
    <r>
      <rPr>
        <sz val="11"/>
        <color theme="1"/>
        <rFont val="Calibri"/>
        <family val="2"/>
        <scheme val="minor"/>
      </rPr>
      <t xml:space="preserve"> / chuyển khoản </t>
    </r>
  </si>
  <si>
    <r>
      <rPr>
        <b/>
        <sz val="11"/>
        <color indexed="8"/>
        <rFont val="Calibri"/>
        <family val="2"/>
      </rPr>
      <t xml:space="preserve">Cash via Agent or Sales staff </t>
    </r>
    <r>
      <rPr>
        <sz val="11"/>
        <color theme="1"/>
        <rFont val="Calibri"/>
        <family val="2"/>
        <scheme val="minor"/>
      </rPr>
      <t>/ nộp tiền mặt cho Đại lý hay cho nhân viên bán hàng của Công ty Bảo hiểm</t>
    </r>
  </si>
  <si>
    <r>
      <t>English</t>
    </r>
    <r>
      <rPr>
        <sz val="11"/>
        <color theme="1"/>
        <rFont val="Calibri"/>
        <family val="2"/>
        <scheme val="minor"/>
      </rPr>
      <t xml:space="preserve"> / Tiếng Anh  </t>
    </r>
  </si>
  <si>
    <r>
      <t>Vietnamese</t>
    </r>
    <r>
      <rPr>
        <sz val="11"/>
        <color theme="1"/>
        <rFont val="Calibri"/>
        <family val="2"/>
        <scheme val="minor"/>
      </rPr>
      <t xml:space="preserve"> / Tiếng Việt</t>
    </r>
  </si>
  <si>
    <r>
      <rPr>
        <b/>
        <sz val="11"/>
        <color indexed="8"/>
        <rFont val="Calibri"/>
        <family val="2"/>
      </rPr>
      <t>Date</t>
    </r>
    <r>
      <rPr>
        <sz val="11"/>
        <color theme="1"/>
        <rFont val="Calibri"/>
        <family val="2"/>
        <scheme val="minor"/>
      </rPr>
      <t xml:space="preserve">/Ngày </t>
    </r>
  </si>
  <si>
    <r>
      <rPr>
        <b/>
        <sz val="11"/>
        <color indexed="8"/>
        <rFont val="Calibri"/>
        <family val="2"/>
      </rPr>
      <t>The liability of the Company does not commence until this Proposal has been accepted by the Company.</t>
    </r>
    <r>
      <rPr>
        <sz val="11"/>
        <color theme="1"/>
        <rFont val="Calibri"/>
        <family val="2"/>
        <scheme val="minor"/>
      </rPr>
      <t xml:space="preserve">
Trách nhiệm của Công ty sẽ không phát sinh cho đến khi Giấy yêu cầu bảo hiểm này được Công ty chấp thuận.</t>
    </r>
  </si>
  <si>
    <r>
      <rPr>
        <b/>
        <sz val="11"/>
        <color indexed="8"/>
        <rFont val="Calibri"/>
        <family val="2"/>
      </rPr>
      <t>Intermediary</t>
    </r>
    <r>
      <rPr>
        <sz val="11"/>
        <color theme="1"/>
        <rFont val="Calibri"/>
        <family val="2"/>
        <scheme val="minor"/>
      </rPr>
      <t>/Trung gian bảo hiểm:</t>
    </r>
  </si>
  <si>
    <r>
      <rPr>
        <b/>
        <sz val="11"/>
        <color indexed="8"/>
        <rFont val="Calibri"/>
        <family val="2"/>
      </rPr>
      <t>Tel No.</t>
    </r>
    <r>
      <rPr>
        <sz val="11"/>
        <color theme="1"/>
        <rFont val="Calibri"/>
        <family val="2"/>
        <scheme val="minor"/>
      </rPr>
      <t>/Số điện thoại:</t>
    </r>
  </si>
  <si>
    <r>
      <rPr>
        <b/>
        <sz val="11"/>
        <color indexed="8"/>
        <rFont val="Calibri"/>
        <family val="2"/>
      </rPr>
      <t>Email</t>
    </r>
    <r>
      <rPr>
        <sz val="11"/>
        <color theme="1"/>
        <rFont val="Calibri"/>
        <family val="2"/>
        <scheme val="minor"/>
      </rPr>
      <t>/Thư điện tử:</t>
    </r>
  </si>
  <si>
    <r>
      <rPr>
        <b/>
        <sz val="11"/>
        <color indexed="8"/>
        <rFont val="Calibri"/>
        <family val="2"/>
      </rPr>
      <t>Account No.</t>
    </r>
    <r>
      <rPr>
        <sz val="11"/>
        <color theme="1"/>
        <rFont val="Calibri"/>
        <family val="2"/>
        <scheme val="minor"/>
      </rPr>
      <t>/Mã số:</t>
    </r>
  </si>
  <si>
    <r>
      <rPr>
        <b/>
        <sz val="11"/>
        <color indexed="8"/>
        <rFont val="Calibri"/>
        <family val="2"/>
      </rPr>
      <t>Fax No.</t>
    </r>
    <r>
      <rPr>
        <sz val="11"/>
        <color theme="1"/>
        <rFont val="Calibri"/>
        <family val="2"/>
        <scheme val="minor"/>
      </rPr>
      <t xml:space="preserve">/Số fax: </t>
    </r>
  </si>
  <si>
    <r>
      <t xml:space="preserve">Please write or tick </t>
    </r>
    <r>
      <rPr>
        <b/>
        <sz val="12"/>
        <color indexed="8"/>
        <rFont val="Calibri"/>
        <family val="2"/>
      </rPr>
      <t>□</t>
    </r>
    <r>
      <rPr>
        <b/>
        <sz val="12"/>
        <color indexed="8"/>
        <rFont val="Calibri"/>
        <family val="2"/>
      </rPr>
      <t xml:space="preserve"> where applicable</t>
    </r>
  </si>
  <si>
    <t>Xin vui lòng trả lời tất cả các câu hỏi dưới đây bằng cách viết hoặc đánh dấu vào □ nơi tương ứng.</t>
  </si>
  <si>
    <r>
      <rPr>
        <b/>
        <sz val="11"/>
        <color indexed="8"/>
        <rFont val="Calibri"/>
        <family val="2"/>
      </rPr>
      <t xml:space="preserve">Tax Code </t>
    </r>
    <r>
      <rPr>
        <sz val="11"/>
        <color theme="1"/>
        <rFont val="Calibri"/>
        <family val="2"/>
        <scheme val="minor"/>
      </rPr>
      <t>/ Mã số thuế:</t>
    </r>
  </si>
  <si>
    <t>(a) Number of Locations:</t>
  </si>
  <si>
    <r>
      <rPr>
        <b/>
        <sz val="11"/>
        <color indexed="8"/>
        <rFont val="Calibri"/>
        <family val="2"/>
      </rPr>
      <t>(a) Address</t>
    </r>
    <r>
      <rPr>
        <sz val="11"/>
        <color theme="1"/>
        <rFont val="Calibri"/>
        <family val="2"/>
        <scheme val="minor"/>
      </rPr>
      <t>/Địa chỉ:</t>
    </r>
  </si>
  <si>
    <r>
      <rPr>
        <b/>
        <sz val="11"/>
        <color indexed="8"/>
        <rFont val="Calibri"/>
        <family val="2"/>
      </rPr>
      <t xml:space="preserve">(b) Ownership of the Building </t>
    </r>
    <r>
      <rPr>
        <sz val="11"/>
        <color theme="1"/>
        <rFont val="Calibri"/>
        <family val="2"/>
        <scheme val="minor"/>
      </rPr>
      <t>/ Loại Sở hữu</t>
    </r>
  </si>
  <si>
    <r>
      <rPr>
        <b/>
        <sz val="11"/>
        <color indexed="8"/>
        <rFont val="Calibri"/>
        <family val="2"/>
      </rPr>
      <t>(c) Is the Premises shared with others</t>
    </r>
    <r>
      <rPr>
        <sz val="11"/>
        <color theme="1"/>
        <rFont val="Calibri"/>
        <family val="2"/>
        <scheme val="minor"/>
      </rPr>
      <t xml:space="preserve"> / Địa điểm có sử dụng chung với các bên khác không?   </t>
    </r>
  </si>
  <si>
    <t>On Claim Preparation Cost:</t>
  </si>
  <si>
    <t>%</t>
  </si>
  <si>
    <t>Have you ever suffered loss or damage to property by fire, burglary or theft?</t>
  </si>
  <si>
    <t>Have you ever suffered any loss or has any claim made against you, whether insured or otherwise under any of the covers provided by this Policy?</t>
  </si>
  <si>
    <t>Bạn đã bao giờ bị mất mát hay bị khiếu nại chưa bất kể có mua bảo hiểm hay thuộc phạm vi bảo hiểm của  Hợp đồng này?</t>
  </si>
  <si>
    <t>Has any insurance (for the risk proposed) been cancelled due to solely or in part to a breach of premium payment warranty in the last 12 months?</t>
  </si>
  <si>
    <t>Có bất cứ bảo hiểm nào (cho rủi ro yêu cầu bảo hiểm này) bị hủy chỉ do vi phạm điều khoản thanh toán phí bảo hiểm trong vòng 12 thàng gần đây?</t>
  </si>
  <si>
    <r>
      <rPr>
        <b/>
        <sz val="11"/>
        <color indexed="8"/>
        <rFont val="Calibri"/>
        <family val="2"/>
      </rPr>
      <t>Please advise the territorial Limit required</t>
    </r>
    <r>
      <rPr>
        <sz val="11"/>
        <color theme="1"/>
        <rFont val="Calibri"/>
        <family val="2"/>
        <scheme val="minor"/>
      </rPr>
      <t>/Xin vui lòng cho biết Giới hạn địa lý lựa chọn:</t>
    </r>
  </si>
  <si>
    <t>Vietnam</t>
  </si>
  <si>
    <t>Worldwide</t>
  </si>
  <si>
    <r>
      <t xml:space="preserve">Statement pursuant to Law on Insurance Business No. 24-2000-QH10 Charter II Section I Article 18 - You are to disclose in this Proposal Form fully and faithfully all facts which you know or ought to know, otherwise the Policy issued hereunder may be void.
</t>
    </r>
    <r>
      <rPr>
        <sz val="12"/>
        <rFont val="Calibri"/>
        <family val="2"/>
      </rPr>
      <t>Theo Luật Kinh doanh Bảo hiểm số 24-2000-QH10 Chương II Phần 1 Điều 18 - Quý vị phải khai báo đầy đủ và trung thực tất cả các thông tin mà Quý vị biết hoặc phải biết, nếu không Bảo hiểm này sẽ không có hiệu lực</t>
    </r>
  </si>
  <si>
    <t>NEW PROPOSED SME PACKAGE</t>
  </si>
  <si>
    <r>
      <rPr>
        <b/>
        <sz val="12"/>
        <color indexed="30"/>
        <rFont val="Calibri"/>
        <family val="2"/>
      </rPr>
      <t>TABLE OF LIMIT OF LIABILITY</t>
    </r>
    <r>
      <rPr>
        <b/>
        <sz val="10"/>
        <color indexed="30"/>
        <rFont val="Calibri"/>
        <family val="2"/>
      </rPr>
      <t xml:space="preserve"> </t>
    </r>
    <r>
      <rPr>
        <b/>
        <sz val="11"/>
        <color indexed="30"/>
        <rFont val="Calibri"/>
        <family val="2"/>
      </rPr>
      <t>(The Proposed Plans are for reference only. In case the SI per location for Section 1 is over VND20B, please refer UW)</t>
    </r>
  </si>
  <si>
    <t>Plan B</t>
  </si>
  <si>
    <t>Plan C</t>
  </si>
  <si>
    <t>Plan D</t>
  </si>
  <si>
    <t xml:space="preserve">Section 1: Property </t>
  </si>
  <si>
    <t>&gt; VND 2 billions</t>
  </si>
  <si>
    <t>VND 2B - &gt;7B</t>
  </si>
  <si>
    <t xml:space="preserve">VND 7B - &gt;10B </t>
  </si>
  <si>
    <t>VND10B - 20B</t>
  </si>
  <si>
    <t>if the SI per location for Section 1 exceeds VND20B - please refer UW for approval.</t>
  </si>
  <si>
    <t>Section 2: Money</t>
  </si>
  <si>
    <t>VND50M/30M</t>
  </si>
  <si>
    <t>VND100M/50M</t>
  </si>
  <si>
    <t>VND150M/100M</t>
  </si>
  <si>
    <t>VND200M/150M</t>
  </si>
  <si>
    <t>Section 3: Liability</t>
  </si>
  <si>
    <t>VND 2B</t>
  </si>
  <si>
    <t>VND4B</t>
  </si>
  <si>
    <t>VND6B</t>
  </si>
  <si>
    <t>VND10B</t>
  </si>
  <si>
    <t>Optional Section 5: BI</t>
  </si>
  <si>
    <t>Optional Section 6: PA</t>
  </si>
  <si>
    <t>- Death/Permanent Disablement (max VND400 mio)</t>
  </si>
  <si>
    <t>as selected</t>
  </si>
  <si>
    <t>- Medical Expenses</t>
  </si>
  <si>
    <t>TABLE OF PREMIUM (per Location)</t>
  </si>
  <si>
    <t>OfficeCare</t>
  </si>
  <si>
    <t>ShopCare: excluding plastic, rubber products, furniture, paint and painting</t>
  </si>
  <si>
    <t>ClinicCare</t>
  </si>
  <si>
    <t>F&amp;Bcare</t>
  </si>
  <si>
    <t>HotelCare</t>
  </si>
  <si>
    <t>SMECare</t>
  </si>
  <si>
    <t>Risk Category</t>
  </si>
  <si>
    <t>No.1</t>
  </si>
  <si>
    <t>No. 2</t>
  </si>
  <si>
    <t>No. 1</t>
  </si>
  <si>
    <t>Other Business Activities -  UW approval</t>
  </si>
  <si>
    <t>Special Extension: Portable Items</t>
  </si>
  <si>
    <t>VN: 2%</t>
  </si>
  <si>
    <t>WW: 3%</t>
  </si>
  <si>
    <t xml:space="preserve">Section 2: Money </t>
  </si>
  <si>
    <t>In the Premises (on SI)</t>
  </si>
  <si>
    <t>In Transit (on SI)</t>
  </si>
  <si>
    <t>(Total SI for 2 sections)</t>
  </si>
  <si>
    <t>Public Liability (premium applicable to one location)</t>
  </si>
  <si>
    <t>For OfficeCare and ClinicCare: the product liability in the schedule should be Nil, consequently, the product insured is  N/A.
For Shopcare, F&amp;Bcare and Hotel Care, the product liability amount is equal to the public liability amount. The products insured should be written</t>
  </si>
  <si>
    <t>Optional Section 4: BI</t>
  </si>
  <si>
    <t>Optional Section 5: PA</t>
  </si>
  <si>
    <t>Class 1</t>
  </si>
  <si>
    <t>Class 2</t>
  </si>
  <si>
    <t>Class 3</t>
  </si>
  <si>
    <t>A) Death &amp; permanent Disability (*)</t>
  </si>
  <si>
    <t>=105% of VN</t>
  </si>
  <si>
    <t xml:space="preserve">B) Medical Expenses </t>
  </si>
  <si>
    <t>Premium</t>
  </si>
  <si>
    <r>
      <t>(*)</t>
    </r>
    <r>
      <rPr>
        <sz val="10"/>
        <color indexed="10"/>
        <rFont val="Arial"/>
        <family val="2"/>
      </rPr>
      <t xml:space="preserve"> The client can only select one limit for each class</t>
    </r>
  </si>
  <si>
    <t>PA Risk Classification</t>
  </si>
  <si>
    <r>
      <rPr>
        <b/>
        <sz val="11"/>
        <color indexed="8"/>
        <rFont val="Calibri"/>
        <family val="2"/>
      </rPr>
      <t>Class 1:</t>
    </r>
    <r>
      <rPr>
        <sz val="11"/>
        <color theme="1"/>
        <rFont val="Calibri"/>
        <family val="2"/>
        <scheme val="minor"/>
      </rPr>
      <t xml:space="preserve"> Persons engaged in professional, administrative, managerial, clerical and non-manual occupations generally
                 </t>
    </r>
    <r>
      <rPr>
        <b/>
        <sz val="11"/>
        <color indexed="8"/>
        <rFont val="Calibri"/>
        <family val="2"/>
      </rPr>
      <t>Examples</t>
    </r>
    <r>
      <rPr>
        <sz val="11"/>
        <color theme="1"/>
        <rFont val="Calibri"/>
        <family val="2"/>
        <scheme val="minor"/>
      </rPr>
      <t>: Office Clerk, Office Administrator, Accountant (excluding Auditors), Lawyer, etc</t>
    </r>
  </si>
  <si>
    <r>
      <rPr>
        <b/>
        <sz val="11"/>
        <color indexed="8"/>
        <rFont val="Calibri"/>
        <family val="2"/>
      </rPr>
      <t>Class 2</t>
    </r>
    <r>
      <rPr>
        <sz val="11"/>
        <color theme="1"/>
        <rFont val="Calibri"/>
        <family val="2"/>
        <scheme val="minor"/>
      </rPr>
      <t xml:space="preserve">: Persons engaged in non-manual occupations where there is some exposure to risk from work environment or which entail much travel; 
               occupations with mainly supervisory duties but which may include occasional manual work, light manual work.
               </t>
    </r>
    <r>
      <rPr>
        <b/>
        <sz val="11"/>
        <color indexed="8"/>
        <rFont val="Calibri"/>
        <family val="2"/>
      </rPr>
      <t xml:space="preserve"> Example:</t>
    </r>
    <r>
      <rPr>
        <sz val="11"/>
        <color theme="1"/>
        <rFont val="Calibri"/>
        <family val="2"/>
        <scheme val="minor"/>
      </rPr>
      <t xml:space="preserve"> Salesman, Commercial Traveler, Foreman in Light Industries, Supervisor involving visits to construction sites or mines, Production 
                Supervisor, Warehouse Supervisor, Driver, Maid, Laundress, Messenger, Groundkeeper, Slight Machinery Operator, Inspector, Cleaner, Packer</t>
    </r>
  </si>
  <si>
    <r>
      <rPr>
        <b/>
        <sz val="11"/>
        <color indexed="8"/>
        <rFont val="Calibri"/>
        <family val="2"/>
      </rPr>
      <t>Class 3:</t>
    </r>
    <r>
      <rPr>
        <sz val="11"/>
        <color theme="1"/>
        <rFont val="Calibri"/>
        <family val="2"/>
        <scheme val="minor"/>
      </rPr>
      <t xml:space="preserve"> Persons engaged in manual work not of particular hazardous nature but involving the use of tools or machinery
                </t>
    </r>
    <r>
      <rPr>
        <b/>
        <sz val="11"/>
        <color indexed="8"/>
        <rFont val="Calibri"/>
        <family val="2"/>
      </rPr>
      <t xml:space="preserve">Example: </t>
    </r>
    <r>
      <rPr>
        <sz val="11"/>
        <color theme="1"/>
        <rFont val="Calibri"/>
        <family val="2"/>
        <scheme val="minor"/>
      </rPr>
      <t>Worker, Mechanical Engineer, Welder, Boiler Operator, Generator Operator, Security Guard, etc</t>
    </r>
  </si>
  <si>
    <t>PREMIUM DISCOUNT (applying ontotal premium)</t>
  </si>
  <si>
    <t>Renewal Discount</t>
  </si>
  <si>
    <t>5% discount for 1st renewal if there is no claim during the preceeding year</t>
  </si>
  <si>
    <t>10% dicount for the 2nd renewal if there is no claim during the preceeding 2 years</t>
  </si>
  <si>
    <t>15% discount for the 3rd renewal if there is no claim during the preceeding 3 years</t>
  </si>
  <si>
    <t>TABLE OF DEDUCTIBLE</t>
  </si>
  <si>
    <t xml:space="preserve">Section 1: </t>
  </si>
  <si>
    <t>0.1% of total SI, min VND2,000,000; Flood, storm, tempest: 0.5% of total SI, min VND5,000,000</t>
  </si>
  <si>
    <t>Portable Items: 1% of loss, min VND4,000,000</t>
  </si>
  <si>
    <t>Supporting Expenses: 3 working days</t>
  </si>
  <si>
    <t xml:space="preserve">Section 2: </t>
  </si>
  <si>
    <t xml:space="preserve"> VND 2,000,000 any one loss</t>
  </si>
  <si>
    <t>Section 3:</t>
  </si>
  <si>
    <t>VND 5,000,000 any one loss</t>
  </si>
  <si>
    <t xml:space="preserve">Section 4: </t>
  </si>
  <si>
    <t>3 working days</t>
  </si>
  <si>
    <t xml:space="preserve">Section 5: </t>
  </si>
  <si>
    <t>Nil</t>
  </si>
  <si>
    <t>12 Month Indemnity Period</t>
  </si>
  <si>
    <t>9 Month Indemnity Period</t>
  </si>
  <si>
    <t>6 Month Indemnity Period</t>
  </si>
  <si>
    <t>Please Enter Value</t>
  </si>
  <si>
    <t>% of Property Rate</t>
  </si>
  <si>
    <t>Please Select Value</t>
  </si>
  <si>
    <t>Please select the desired plan/Xin vui lòng chọn lựa chương trình sau:</t>
  </si>
  <si>
    <t>Plan A</t>
  </si>
  <si>
    <t>Other</t>
  </si>
  <si>
    <r>
      <rPr>
        <b/>
        <sz val="11"/>
        <color indexed="8"/>
        <rFont val="Calibri"/>
        <family val="2"/>
      </rPr>
      <t>(d) Business</t>
    </r>
    <r>
      <rPr>
        <sz val="11"/>
        <color theme="1"/>
        <rFont val="Calibri"/>
        <family val="2"/>
        <scheme val="minor"/>
      </rPr>
      <t>/Hoạt động kinh doanh:</t>
    </r>
  </si>
  <si>
    <r>
      <t>(a) Location /</t>
    </r>
    <r>
      <rPr>
        <sz val="11"/>
        <color theme="1"/>
        <rFont val="Calibri"/>
        <family val="2"/>
        <scheme val="minor"/>
      </rPr>
      <t xml:space="preserve"> Địa điểm:</t>
    </r>
  </si>
  <si>
    <r>
      <rPr>
        <b/>
        <sz val="11"/>
        <color indexed="8"/>
        <rFont val="Calibri"/>
        <family val="2"/>
      </rPr>
      <t>(b) Construction of the Building</t>
    </r>
    <r>
      <rPr>
        <sz val="11"/>
        <color theme="1"/>
        <rFont val="Calibri"/>
        <family val="2"/>
        <scheme val="minor"/>
      </rPr>
      <t xml:space="preserve"> / Kết cấu Xây dựng của tòa nhà </t>
    </r>
  </si>
  <si>
    <t>The Building is constructed of concrete, brick or stone and roofed with concrete, tiles, slates, metal or sheets or slabs composed entirely of incombustible mineral ingredients.</t>
  </si>
  <si>
    <t>Nhà cửa được xây dựng bằng bê tông, gạch hay đá và lợp bằng bê tông, ngói, đá phiến, tấm lợp bằng kim loại hay bằng khoáng chất không cháy.</t>
  </si>
  <si>
    <r>
      <rPr>
        <b/>
        <sz val="11"/>
        <color indexed="8"/>
        <rFont val="Calibri"/>
        <family val="2"/>
      </rPr>
      <t xml:space="preserve">(c) Ownership of the Building </t>
    </r>
    <r>
      <rPr>
        <sz val="11"/>
        <color theme="1"/>
        <rFont val="Calibri"/>
        <family val="2"/>
        <scheme val="minor"/>
      </rPr>
      <t>/ Loại Sở hữu</t>
    </r>
  </si>
  <si>
    <r>
      <rPr>
        <b/>
        <sz val="11"/>
        <color indexed="8"/>
        <rFont val="Calibri"/>
        <family val="2"/>
      </rPr>
      <t>Type of Premises</t>
    </r>
    <r>
      <rPr>
        <sz val="11"/>
        <color theme="1"/>
        <rFont val="Calibri"/>
        <family val="2"/>
        <scheme val="minor"/>
      </rPr>
      <t xml:space="preserve"> / Loại nhà xưởng</t>
    </r>
  </si>
  <si>
    <r>
      <rPr>
        <b/>
        <sz val="11"/>
        <color indexed="8"/>
        <rFont val="Calibri"/>
        <family val="2"/>
      </rPr>
      <t>Street house</t>
    </r>
    <r>
      <rPr>
        <sz val="11"/>
        <color theme="1"/>
        <rFont val="Calibri"/>
        <family val="2"/>
        <scheme val="minor"/>
      </rPr>
      <t xml:space="preserve"> / Nhà phố</t>
    </r>
  </si>
  <si>
    <r>
      <rPr>
        <b/>
        <sz val="11"/>
        <color indexed="8"/>
        <rFont val="Calibri"/>
        <family val="2"/>
      </rPr>
      <t>Office Building</t>
    </r>
    <r>
      <rPr>
        <sz val="11"/>
        <color theme="1"/>
        <rFont val="Calibri"/>
        <family val="2"/>
        <scheme val="minor"/>
      </rPr>
      <t xml:space="preserve"> / Tòa nhà văn phòng  </t>
    </r>
  </si>
  <si>
    <r>
      <rPr>
        <b/>
        <sz val="11"/>
        <color indexed="8"/>
        <rFont val="Calibri"/>
        <family val="2"/>
      </rPr>
      <t>Commercial Centre</t>
    </r>
    <r>
      <rPr>
        <sz val="11"/>
        <color theme="1"/>
        <rFont val="Calibri"/>
        <family val="2"/>
        <scheme val="minor"/>
      </rPr>
      <t xml:space="preserve"> / Trung tâm thương mại</t>
    </r>
  </si>
  <si>
    <r>
      <rPr>
        <b/>
        <sz val="11"/>
        <color indexed="8"/>
        <rFont val="Calibri"/>
        <family val="2"/>
      </rPr>
      <t xml:space="preserve">Stand-alone Restaurant </t>
    </r>
    <r>
      <rPr>
        <sz val="11"/>
        <color theme="1"/>
        <rFont val="Calibri"/>
        <family val="2"/>
        <scheme val="minor"/>
      </rPr>
      <t>/ Nhà hàng biệt lập</t>
    </r>
  </si>
  <si>
    <r>
      <rPr>
        <b/>
        <sz val="11"/>
        <color indexed="8"/>
        <rFont val="Calibri"/>
        <family val="2"/>
      </rPr>
      <t>Others, please specify</t>
    </r>
    <r>
      <rPr>
        <sz val="11"/>
        <color theme="1"/>
        <rFont val="Calibri"/>
        <family val="2"/>
        <scheme val="minor"/>
      </rPr>
      <t xml:space="preserve"> / Khác, xin nêu rõ: </t>
    </r>
  </si>
  <si>
    <r>
      <rPr>
        <b/>
        <sz val="11"/>
        <color indexed="8"/>
        <rFont val="Calibri"/>
        <family val="2"/>
      </rPr>
      <t>Is the Premises shared with others</t>
    </r>
    <r>
      <rPr>
        <sz val="11"/>
        <color theme="1"/>
        <rFont val="Calibri"/>
        <family val="2"/>
        <scheme val="minor"/>
      </rPr>
      <t xml:space="preserve"> / Địa điểm có sử dụng chung với các bên khác không?   </t>
    </r>
  </si>
  <si>
    <r>
      <rPr>
        <b/>
        <sz val="11"/>
        <color indexed="8"/>
        <rFont val="Calibri"/>
        <family val="2"/>
      </rPr>
      <t>(d) Fire Prevention and Fighting Facility</t>
    </r>
    <r>
      <rPr>
        <sz val="11"/>
        <color theme="1"/>
        <rFont val="Calibri"/>
        <family val="2"/>
        <scheme val="minor"/>
      </rPr>
      <t>/ Phương tiện Phòng cháy chữa cháy</t>
    </r>
  </si>
  <si>
    <r>
      <rPr>
        <b/>
        <sz val="11"/>
        <color indexed="8"/>
        <rFont val="Calibri"/>
        <family val="2"/>
      </rPr>
      <t>Is the premise protected with any of the following</t>
    </r>
    <r>
      <rPr>
        <sz val="11"/>
        <color theme="1"/>
        <rFont val="Calibri"/>
        <family val="2"/>
        <scheme val="minor"/>
      </rPr>
      <t>/Địa điểm được bảo hiểm có được bảo vệ bởi:</t>
    </r>
  </si>
  <si>
    <r>
      <rPr>
        <b/>
        <sz val="11"/>
        <color indexed="8"/>
        <rFont val="Calibri"/>
        <family val="2"/>
      </rPr>
      <t>(e) Security facility</t>
    </r>
    <r>
      <rPr>
        <sz val="11"/>
        <color theme="1"/>
        <rFont val="Calibri"/>
        <family val="2"/>
        <scheme val="minor"/>
      </rPr>
      <t>/ Phương tiện bảo vệ</t>
    </r>
  </si>
  <si>
    <r>
      <rPr>
        <b/>
        <sz val="11"/>
        <color indexed="8"/>
        <rFont val="Calibri"/>
        <family val="2"/>
      </rPr>
      <t>Is the premise protected with any of the following security measures</t>
    </r>
    <r>
      <rPr>
        <sz val="11"/>
        <color theme="1"/>
        <rFont val="Calibri"/>
        <family val="2"/>
        <scheme val="minor"/>
      </rPr>
      <t>/Địa điểm được bảo hiểm có được bảo vệ bởi các phương tiện an toàn sau đây không?</t>
    </r>
  </si>
  <si>
    <t xml:space="preserve">        Cửa, cổng, lưới ngăn, cửa chớp, cửa kính bảo vệ </t>
  </si>
  <si>
    <r>
      <rPr>
        <b/>
        <sz val="11"/>
        <rFont val="Calibri"/>
        <family val="2"/>
      </rPr>
      <t>Product Insured/</t>
    </r>
    <r>
      <rPr>
        <sz val="11"/>
        <rFont val="Calibri"/>
        <family val="2"/>
      </rPr>
      <t xml:space="preserve"> Sản phẩm được bảo hiểm</t>
    </r>
    <r>
      <rPr>
        <sz val="10"/>
        <rFont val="Calibri"/>
        <family val="2"/>
      </rPr>
      <t xml:space="preserve"> </t>
    </r>
    <r>
      <rPr>
        <i/>
        <sz val="10"/>
        <rFont val="Calibri"/>
        <family val="2"/>
      </rPr>
      <t>(</t>
    </r>
    <r>
      <rPr>
        <b/>
        <i/>
        <sz val="10"/>
        <rFont val="Calibri"/>
        <family val="2"/>
      </rPr>
      <t>Please list all products produced, assemblied, sold, supplied, distributed or imported by your company</t>
    </r>
    <r>
      <rPr>
        <i/>
        <sz val="10"/>
        <rFont val="Calibri"/>
        <family val="2"/>
      </rPr>
      <t>/Xin vui lòng liệt kê toàn bộ các sản phẩm mà Quý vi sản xuất, lắp ráp, cung cấp, phân phối hay nhập khẩu):</t>
    </r>
  </si>
  <si>
    <r>
      <t>Product Liability</t>
    </r>
    <r>
      <rPr>
        <sz val="11"/>
        <color theme="1"/>
        <rFont val="Calibri"/>
        <family val="2"/>
        <scheme val="minor"/>
      </rPr>
      <t>/</t>
    </r>
    <r>
      <rPr>
        <b/>
        <sz val="11"/>
        <color indexed="8"/>
        <rFont val="Calibri"/>
        <family val="2"/>
      </rPr>
      <t xml:space="preserve"> </t>
    </r>
    <r>
      <rPr>
        <sz val="11"/>
        <color theme="1"/>
        <rFont val="Calibri"/>
        <family val="2"/>
        <scheme val="minor"/>
      </rPr>
      <t>BH Trách nhiệm sản phẩm</t>
    </r>
  </si>
  <si>
    <r>
      <t>Public Liability</t>
    </r>
    <r>
      <rPr>
        <sz val="11"/>
        <color theme="1"/>
        <rFont val="Calibri"/>
        <family val="2"/>
        <scheme val="minor"/>
      </rPr>
      <t>/</t>
    </r>
    <r>
      <rPr>
        <b/>
        <sz val="11"/>
        <color indexed="8"/>
        <rFont val="Calibri"/>
        <family val="2"/>
      </rPr>
      <t xml:space="preserve"> </t>
    </r>
    <r>
      <rPr>
        <sz val="11"/>
        <color theme="1"/>
        <rFont val="Calibri"/>
        <family val="2"/>
        <scheme val="minor"/>
      </rPr>
      <t>BH Trách nhiệm công cộng</t>
    </r>
  </si>
  <si>
    <t xml:space="preserve">     số địa điểm bảo hiểm</t>
  </si>
  <si>
    <r>
      <rPr>
        <b/>
        <sz val="11"/>
        <color indexed="8"/>
        <rFont val="Calibri"/>
        <family val="2"/>
      </rPr>
      <t>Please complete the Proposal form for each premise below</t>
    </r>
    <r>
      <rPr>
        <sz val="11"/>
        <color theme="1"/>
        <rFont val="Calibri"/>
        <family val="2"/>
        <scheme val="minor"/>
      </rPr>
      <t>/Xin vui lòng hoàn tất Giấy yêu cầu bảo hiểm cho từng địa điểm dưới đây:</t>
    </r>
  </si>
  <si>
    <r>
      <t>Sum Insured</t>
    </r>
    <r>
      <rPr>
        <sz val="11"/>
        <color theme="1"/>
        <rFont val="Calibri"/>
        <family val="2"/>
        <scheme val="minor"/>
      </rPr>
      <t>/ Số tiền bảo hiểm</t>
    </r>
  </si>
  <si>
    <r>
      <t>Total Premium</t>
    </r>
    <r>
      <rPr>
        <sz val="11"/>
        <color theme="1"/>
        <rFont val="Calibri"/>
        <family val="2"/>
        <scheme val="minor"/>
      </rPr>
      <t>/Tổng phí Bảo hiểm</t>
    </r>
  </si>
  <si>
    <r>
      <t>On Building</t>
    </r>
    <r>
      <rPr>
        <sz val="11"/>
        <color theme="1"/>
        <rFont val="Calibri"/>
        <family val="2"/>
        <scheme val="minor"/>
      </rPr>
      <t>/Phần Tòa nhà:</t>
    </r>
  </si>
  <si>
    <r>
      <t>On Contents</t>
    </r>
    <r>
      <rPr>
        <sz val="11"/>
        <color theme="1"/>
        <rFont val="Calibri"/>
        <family val="2"/>
        <scheme val="minor"/>
      </rPr>
      <t>/Phần Nội Thất:</t>
    </r>
  </si>
  <si>
    <r>
      <t>On Stock</t>
    </r>
    <r>
      <rPr>
        <sz val="11"/>
        <color theme="1"/>
        <rFont val="Calibri"/>
        <family val="2"/>
        <scheme val="minor"/>
      </rPr>
      <t>/Phần Hàng Hóa:</t>
    </r>
  </si>
  <si>
    <r>
      <t>On Rent</t>
    </r>
    <r>
      <rPr>
        <sz val="11"/>
        <color theme="1"/>
        <rFont val="Calibri"/>
        <family val="2"/>
        <scheme val="minor"/>
      </rPr>
      <t>/Phần Tiền thuê nhà:</t>
    </r>
  </si>
  <si>
    <r>
      <t>TOTAL</t>
    </r>
    <r>
      <rPr>
        <sz val="11"/>
        <color theme="1"/>
        <rFont val="Calibri"/>
        <family val="2"/>
        <scheme val="minor"/>
      </rPr>
      <t>/TỔNG CỘNG:</t>
    </r>
  </si>
  <si>
    <r>
      <t>Total SI</t>
    </r>
    <r>
      <rPr>
        <sz val="11"/>
        <color theme="1"/>
        <rFont val="Calibri"/>
        <family val="2"/>
        <scheme val="minor"/>
      </rPr>
      <t>/ Tổng STBH</t>
    </r>
  </si>
  <si>
    <r>
      <t>In the Premises</t>
    </r>
    <r>
      <rPr>
        <sz val="11"/>
        <color theme="1"/>
        <rFont val="Calibri"/>
        <family val="2"/>
        <scheme val="minor"/>
      </rPr>
      <t>/Trong nhà:</t>
    </r>
  </si>
  <si>
    <r>
      <t>In Transit</t>
    </r>
    <r>
      <rPr>
        <sz val="11"/>
        <color theme="1"/>
        <rFont val="Calibri"/>
        <family val="2"/>
        <scheme val="minor"/>
      </rPr>
      <t>/Vận chuyển</t>
    </r>
  </si>
  <si>
    <r>
      <t>In Transit</t>
    </r>
    <r>
      <rPr>
        <sz val="11"/>
        <color theme="1"/>
        <rFont val="Calibri"/>
        <family val="2"/>
        <scheme val="minor"/>
      </rPr>
      <t>/Vận chuyển:</t>
    </r>
  </si>
  <si>
    <r>
      <t>Limit of Liability</t>
    </r>
    <r>
      <rPr>
        <sz val="11"/>
        <color theme="1"/>
        <rFont val="Calibri"/>
        <family val="2"/>
        <scheme val="minor"/>
      </rPr>
      <t>/Giới hạn TN</t>
    </r>
  </si>
  <si>
    <r>
      <t>Indemnity Period</t>
    </r>
    <r>
      <rPr>
        <sz val="11"/>
        <color theme="1"/>
        <rFont val="Calibri"/>
        <family val="2"/>
        <scheme val="minor"/>
      </rPr>
      <t>/Thời hạn Bồi thường:</t>
    </r>
  </si>
  <si>
    <r>
      <t>COVERS REQUIRED</t>
    </r>
    <r>
      <rPr>
        <sz val="11"/>
        <color indexed="9"/>
        <rFont val="Calibri"/>
        <family val="2"/>
      </rPr>
      <t>/PHẠM VI BẢO HIỂM YÊU CẦU</t>
    </r>
  </si>
  <si>
    <r>
      <t>Section I: Property</t>
    </r>
    <r>
      <rPr>
        <sz val="11"/>
        <color indexed="9"/>
        <rFont val="Calibri"/>
        <family val="2"/>
      </rPr>
      <t xml:space="preserve"> (Phần I: Tài Sản)</t>
    </r>
  </si>
  <si>
    <r>
      <t>Section II: Money</t>
    </r>
    <r>
      <rPr>
        <sz val="11"/>
        <color indexed="9"/>
        <rFont val="Calibri"/>
        <family val="2"/>
      </rPr>
      <t xml:space="preserve"> (Phần II: Tiền)</t>
    </r>
  </si>
  <si>
    <r>
      <t>Section III: Public and Product Liability</t>
    </r>
    <r>
      <rPr>
        <sz val="11"/>
        <color indexed="9"/>
        <rFont val="Calibri"/>
        <family val="2"/>
      </rPr>
      <t xml:space="preserve"> (Phần III: Trách nhiệm Công cộng và Trách nhiệm sản phẩm)</t>
    </r>
  </si>
  <si>
    <r>
      <t>Sum Insured</t>
    </r>
    <r>
      <rPr>
        <sz val="11"/>
        <color theme="1"/>
        <rFont val="Calibri"/>
        <family val="2"/>
        <scheme val="minor"/>
      </rPr>
      <t xml:space="preserve"> /Số tiền Bảo hiểm</t>
    </r>
  </si>
  <si>
    <r>
      <t xml:space="preserve">Total SI / </t>
    </r>
    <r>
      <rPr>
        <sz val="11"/>
        <color theme="1"/>
        <rFont val="Calibri"/>
        <family val="2"/>
        <scheme val="minor"/>
      </rPr>
      <t xml:space="preserve">Tổng STBH </t>
    </r>
  </si>
  <si>
    <r>
      <t>A.  Death / Permanent Disability</t>
    </r>
    <r>
      <rPr>
        <sz val="11"/>
        <rFont val="Calibri"/>
        <family val="2"/>
      </rPr>
      <t>/Chết/Thương tật vĩnh viễn</t>
    </r>
  </si>
  <si>
    <r>
      <t>B.  Medical Expenses</t>
    </r>
    <r>
      <rPr>
        <sz val="11"/>
        <rFont val="Calibri"/>
        <family val="2"/>
      </rPr>
      <t>/Chi phí y tế</t>
    </r>
  </si>
  <si>
    <t>Please provide the list of Insured Person by each class (Insured Name, Age, Sex, ID No /Passport No.)</t>
  </si>
  <si>
    <r>
      <t>Total/</t>
    </r>
    <r>
      <rPr>
        <sz val="11"/>
        <color indexed="59"/>
        <rFont val="Calibri"/>
        <family val="2"/>
      </rPr>
      <t xml:space="preserve"> Tổng cộng</t>
    </r>
  </si>
  <si>
    <r>
      <t>On Gross Income/</t>
    </r>
    <r>
      <rPr>
        <sz val="11"/>
        <color theme="1"/>
        <rFont val="Calibri"/>
        <family val="2"/>
        <scheme val="minor"/>
      </rPr>
      <t>Thu nhập gộp:</t>
    </r>
  </si>
  <si>
    <t>Chi phí Chuẩn bị Hồ sơ yêu cầu Bồi thường</t>
  </si>
  <si>
    <r>
      <t xml:space="preserve">Section I: Property </t>
    </r>
    <r>
      <rPr>
        <sz val="11"/>
        <color indexed="9"/>
        <rFont val="Calibri"/>
        <family val="2"/>
      </rPr>
      <t>(Phần I: Tài Sản)</t>
    </r>
  </si>
  <si>
    <r>
      <t xml:space="preserve">Section II: Money </t>
    </r>
    <r>
      <rPr>
        <sz val="11"/>
        <color indexed="9"/>
        <rFont val="Calibri"/>
        <family val="2"/>
      </rPr>
      <t>(Phần II: Tiền)</t>
    </r>
  </si>
  <si>
    <r>
      <t>Section IV: Business Interruption</t>
    </r>
    <r>
      <rPr>
        <sz val="11"/>
        <color indexed="9"/>
        <rFont val="Calibri"/>
        <family val="2"/>
      </rPr>
      <t xml:space="preserve"> (Phần IV: Giám đoạn kinh doanh) - </t>
    </r>
    <r>
      <rPr>
        <b/>
        <sz val="11"/>
        <color indexed="9"/>
        <rFont val="Calibri"/>
        <family val="2"/>
      </rPr>
      <t>Optional</t>
    </r>
    <r>
      <rPr>
        <sz val="11"/>
        <color indexed="9"/>
        <rFont val="Calibri"/>
        <family val="2"/>
      </rPr>
      <t>/(tự chọn)</t>
    </r>
  </si>
  <si>
    <r>
      <t xml:space="preserve">Section V: Personal Accident </t>
    </r>
    <r>
      <rPr>
        <sz val="11"/>
        <color indexed="9"/>
        <rFont val="Calibri"/>
        <family val="2"/>
      </rPr>
      <t xml:space="preserve">(Phần V: Tai nạn con người) - </t>
    </r>
    <r>
      <rPr>
        <b/>
        <sz val="11"/>
        <color indexed="9"/>
        <rFont val="Calibri"/>
        <family val="2"/>
      </rPr>
      <t>Optional</t>
    </r>
    <r>
      <rPr>
        <sz val="11"/>
        <color indexed="9"/>
        <rFont val="Calibri"/>
        <family val="2"/>
      </rPr>
      <t>/(tự chọn)</t>
    </r>
  </si>
  <si>
    <r>
      <t xml:space="preserve">Section IV: Business Interruption </t>
    </r>
    <r>
      <rPr>
        <sz val="11"/>
        <color indexed="9"/>
        <rFont val="Calibri"/>
        <family val="2"/>
      </rPr>
      <t xml:space="preserve">(Phần IV: Giám đoạn kinh doanh) - </t>
    </r>
    <r>
      <rPr>
        <b/>
        <sz val="11"/>
        <color indexed="9"/>
        <rFont val="Calibri"/>
        <family val="2"/>
      </rPr>
      <t>Optional</t>
    </r>
    <r>
      <rPr>
        <sz val="11"/>
        <color indexed="9"/>
        <rFont val="Calibri"/>
        <family val="2"/>
      </rPr>
      <t>/(tự chọn)</t>
    </r>
  </si>
  <si>
    <r>
      <t>Total Premium for Section 5</t>
    </r>
    <r>
      <rPr>
        <sz val="11"/>
        <color theme="1"/>
        <rFont val="Calibri"/>
        <family val="2"/>
        <scheme val="minor"/>
      </rPr>
      <t>/ Tổng phí bảo hiểm cho Phần 5</t>
    </r>
  </si>
  <si>
    <r>
      <t>Sum Insured</t>
    </r>
    <r>
      <rPr>
        <sz val="11"/>
        <color theme="1"/>
        <rFont val="Calibri"/>
        <family val="2"/>
        <scheme val="minor"/>
      </rPr>
      <t>/
Số tiền bảo hiểm</t>
    </r>
  </si>
  <si>
    <r>
      <t>Class</t>
    </r>
    <r>
      <rPr>
        <sz val="11"/>
        <color theme="1"/>
        <rFont val="Calibri"/>
        <family val="2"/>
        <scheme val="minor"/>
      </rPr>
      <t xml:space="preserve"> /
Loại</t>
    </r>
  </si>
  <si>
    <r>
      <t>No. of Insured person</t>
    </r>
    <r>
      <rPr>
        <sz val="11"/>
        <color theme="1"/>
        <rFont val="Calibri"/>
        <family val="2"/>
        <scheme val="minor"/>
      </rPr>
      <t>/
Số người được BH</t>
    </r>
  </si>
  <si>
    <t>VND/Person</t>
  </si>
  <si>
    <t>VND/người</t>
  </si>
  <si>
    <r>
      <t>Premium</t>
    </r>
    <r>
      <rPr>
        <sz val="11"/>
        <color theme="1"/>
        <rFont val="Calibri"/>
        <family val="2"/>
        <scheme val="minor"/>
      </rPr>
      <t>/
Phí Bảo hiểm</t>
    </r>
  </si>
  <si>
    <t>Xin vui lòng cung cấp danh sách Người được bảo hiểm theo từng loại (Tên Người được Bao hiểm, Tuổi, Giới tính, CMND số/Hộ chiếu số)</t>
  </si>
  <si>
    <r>
      <rPr>
        <b/>
        <i/>
        <sz val="11"/>
        <color indexed="8"/>
        <rFont val="Calibri"/>
        <family val="2"/>
      </rPr>
      <t>If the total SI is above 10 billions VND, please fill in the Supplemental Questionnaire</t>
    </r>
    <r>
      <rPr>
        <i/>
        <sz val="11"/>
        <color indexed="8"/>
        <rFont val="Calibri"/>
        <family val="2"/>
      </rPr>
      <t>/Nếu Tổng STBH lớn hơn 10 tỷ đồng, xin vui lòng điền Bản câu hỏi thêm</t>
    </r>
  </si>
  <si>
    <r>
      <rPr>
        <b/>
        <sz val="10"/>
        <color indexed="8"/>
        <rFont val="Calibri"/>
        <family val="2"/>
      </rPr>
      <t>Check box for Worldwide Coverage</t>
    </r>
    <r>
      <rPr>
        <sz val="10"/>
        <color indexed="8"/>
        <rFont val="Calibri"/>
        <family val="2"/>
      </rPr>
      <t xml:space="preserve">
Đánh dấu vào ô nếu chọn Phạn vi toàn thế giới</t>
    </r>
  </si>
  <si>
    <r>
      <t>Please provide the list of items you wish to insure</t>
    </r>
    <r>
      <rPr>
        <sz val="11"/>
        <color theme="1"/>
        <rFont val="Calibri"/>
        <family val="2"/>
        <scheme val="minor"/>
      </rPr>
      <t>/Xin vui lòng liệt kê các tài sản mà Quý vị muốn bảo hiểm</t>
    </r>
  </si>
  <si>
    <r>
      <rPr>
        <b/>
        <sz val="11"/>
        <color indexed="8"/>
        <rFont val="Calibri"/>
        <family val="2"/>
      </rPr>
      <t>Total Premium/</t>
    </r>
    <r>
      <rPr>
        <sz val="11"/>
        <color theme="1"/>
        <rFont val="Calibri"/>
        <family val="2"/>
        <scheme val="minor"/>
      </rPr>
      <t xml:space="preserve"> Tổng phí bảo hiểm</t>
    </r>
  </si>
  <si>
    <r>
      <t>VAT</t>
    </r>
    <r>
      <rPr>
        <sz val="11"/>
        <color theme="1"/>
        <rFont val="Calibri"/>
        <family val="2"/>
        <scheme val="minor"/>
      </rPr>
      <t>/ Thuế giá trị gia tăng:</t>
    </r>
  </si>
  <si>
    <r>
      <t>Premium Discount</t>
    </r>
    <r>
      <rPr>
        <sz val="11"/>
        <color theme="1"/>
        <rFont val="Calibri"/>
        <family val="2"/>
        <scheme val="minor"/>
      </rPr>
      <t>/ Giảm phí:</t>
    </r>
  </si>
  <si>
    <t xml:space="preserve"> Please note that the total premium due must be paid and actually received in full by the Company (or the intermediary through whom this Policy was effected) within 30 days from the inception date of the coverage, failing which the Policy shall be automatically terminated and the Company shall be entitled to a pro-rata time on risk premium subject to a minimum of VND1,100,000.</t>
  </si>
  <si>
    <r>
      <t>Owned</t>
    </r>
    <r>
      <rPr>
        <sz val="11"/>
        <color theme="1"/>
        <rFont val="Calibri"/>
        <family val="2"/>
        <scheme val="minor"/>
      </rPr>
      <t xml:space="preserve"> / Sở hữu riêng </t>
    </r>
  </si>
  <si>
    <r>
      <rPr>
        <b/>
        <sz val="11"/>
        <color indexed="8"/>
        <rFont val="Calibri"/>
        <family val="2"/>
      </rPr>
      <t>No</t>
    </r>
    <r>
      <rPr>
        <sz val="11"/>
        <color theme="1"/>
        <rFont val="Calibri"/>
        <family val="2"/>
        <scheme val="minor"/>
      </rPr>
      <t xml:space="preserve"> / Không</t>
    </r>
  </si>
  <si>
    <r>
      <t>On Gross Income</t>
    </r>
    <r>
      <rPr>
        <sz val="11"/>
        <color theme="1"/>
        <rFont val="Calibri"/>
        <family val="2"/>
        <scheme val="minor"/>
      </rPr>
      <t xml:space="preserve"> / Thu nhập gộp:</t>
    </r>
  </si>
  <si>
    <r>
      <t xml:space="preserve">Class </t>
    </r>
    <r>
      <rPr>
        <sz val="11"/>
        <color theme="1"/>
        <rFont val="Calibri"/>
        <family val="2"/>
        <scheme val="minor"/>
      </rPr>
      <t>/
Loại</t>
    </r>
  </si>
  <si>
    <r>
      <t>Total SI</t>
    </r>
    <r>
      <rPr>
        <sz val="11"/>
        <color theme="1"/>
        <rFont val="Calibri"/>
        <family val="2"/>
        <scheme val="minor"/>
      </rPr>
      <t xml:space="preserve"> / Tổng STBH </t>
    </r>
  </si>
  <si>
    <r>
      <t xml:space="preserve">SUPPLEMENTAL QUESTIONNAIRE
</t>
    </r>
    <r>
      <rPr>
        <sz val="12"/>
        <color indexed="56"/>
        <rFont val="Calibri"/>
        <family val="2"/>
      </rPr>
      <t>CÂU HỎI BỔ SUNG</t>
    </r>
  </si>
  <si>
    <r>
      <t xml:space="preserve">Additional Information for a Premises with the Sum Insured over VND10 billions
</t>
    </r>
    <r>
      <rPr>
        <sz val="11"/>
        <color indexed="9"/>
        <rFont val="Calibri"/>
        <family val="2"/>
      </rPr>
      <t>Thông tin thêm cho một địa điểm có số tiền bảo hiểm vượt 10 tỷ đồng</t>
    </r>
  </si>
  <si>
    <r>
      <rPr>
        <b/>
        <sz val="11"/>
        <color indexed="8"/>
        <rFont val="Calibri"/>
        <family val="2"/>
      </rPr>
      <t xml:space="preserve">If No, please specify/ </t>
    </r>
    <r>
      <rPr>
        <sz val="11"/>
        <color theme="1"/>
        <rFont val="Calibri"/>
        <family val="2"/>
        <scheme val="minor"/>
      </rPr>
      <t>Nếu không xin vui lòng cho biết chi tiết</t>
    </r>
    <r>
      <rPr>
        <b/>
        <sz val="11"/>
        <color indexed="8"/>
        <rFont val="Calibri"/>
        <family val="2"/>
      </rPr>
      <t>:</t>
    </r>
  </si>
  <si>
    <r>
      <t xml:space="preserve">     -  </t>
    </r>
    <r>
      <rPr>
        <b/>
        <sz val="11"/>
        <color indexed="8"/>
        <rFont val="Calibri"/>
        <family val="2"/>
      </rPr>
      <t>Sprinkler System</t>
    </r>
    <r>
      <rPr>
        <sz val="11"/>
        <color theme="1"/>
        <rFont val="Calibri"/>
        <family val="2"/>
        <scheme val="minor"/>
      </rPr>
      <t>/hệ thống phun chữa cháy tự động</t>
    </r>
  </si>
  <si>
    <r>
      <t xml:space="preserve">     -  </t>
    </r>
    <r>
      <rPr>
        <b/>
        <sz val="11"/>
        <color indexed="8"/>
        <rFont val="Calibri"/>
        <family val="2"/>
      </rPr>
      <t>Fire Extinguisher</t>
    </r>
    <r>
      <rPr>
        <sz val="11"/>
        <color theme="1"/>
        <rFont val="Calibri"/>
        <family val="2"/>
        <scheme val="minor"/>
      </rPr>
      <t>/Bình chữa cháy</t>
    </r>
  </si>
  <si>
    <r>
      <t xml:space="preserve">     -  </t>
    </r>
    <r>
      <rPr>
        <b/>
        <sz val="11"/>
        <color indexed="8"/>
        <rFont val="Calibri"/>
        <family val="2"/>
      </rPr>
      <t>Fire Hose Reel</t>
    </r>
    <r>
      <rPr>
        <sz val="11"/>
        <color theme="1"/>
        <rFont val="Calibri"/>
        <family val="2"/>
        <scheme val="minor"/>
      </rPr>
      <t xml:space="preserve">/Ống mềm chữa cháy </t>
    </r>
  </si>
  <si>
    <r>
      <t xml:space="preserve">     - </t>
    </r>
    <r>
      <rPr>
        <b/>
        <sz val="11"/>
        <color indexed="8"/>
        <rFont val="Calibri"/>
        <family val="2"/>
      </rPr>
      <t xml:space="preserve"> Fire Alarm System</t>
    </r>
    <r>
      <rPr>
        <sz val="11"/>
        <color theme="1"/>
        <rFont val="Calibri"/>
        <family val="2"/>
        <scheme val="minor"/>
      </rPr>
      <t>/Hệ thống báo động cháy</t>
    </r>
  </si>
  <si>
    <t xml:space="preserve">     -  Solid doors, Gates, Grilles, Roller shutter, Glass door </t>
  </si>
  <si>
    <r>
      <t xml:space="preserve">     - </t>
    </r>
    <r>
      <rPr>
        <b/>
        <sz val="11"/>
        <color indexed="8"/>
        <rFont val="Calibri"/>
        <family val="2"/>
      </rPr>
      <t xml:space="preserve"> Burglary alarm system</t>
    </r>
    <r>
      <rPr>
        <sz val="11"/>
        <color theme="1"/>
        <rFont val="Calibri"/>
        <family val="2"/>
        <scheme val="minor"/>
      </rPr>
      <t xml:space="preserve">/Chuông báo trộm </t>
    </r>
  </si>
  <si>
    <r>
      <rPr>
        <b/>
        <sz val="11"/>
        <color indexed="8"/>
        <rFont val="Calibri"/>
        <family val="2"/>
      </rPr>
      <t xml:space="preserve">     -  24-hour security guard</t>
    </r>
    <r>
      <rPr>
        <sz val="11"/>
        <color theme="1"/>
        <rFont val="Calibri"/>
        <family val="2"/>
        <scheme val="minor"/>
      </rPr>
      <t>/Bảo vệ trực 24/24</t>
    </r>
  </si>
  <si>
    <t>Bạn đã bao giờ bị thiệt hại tài sản do cháy, trộm hay cướp chưa?</t>
  </si>
  <si>
    <r>
      <t xml:space="preserve">PROPOSAL FORM
</t>
    </r>
    <r>
      <rPr>
        <sz val="14"/>
        <color indexed="56"/>
        <rFont val="Calibri"/>
        <family val="2"/>
      </rPr>
      <t>GIẤY YÊU CẦU BẢO HIỂM</t>
    </r>
  </si>
  <si>
    <t>2. LANGUAGE OF THE POLICY/ NGÔN NGỮ HỢP ĐỒNG</t>
  </si>
  <si>
    <r>
      <t>PREMISE  No.1</t>
    </r>
    <r>
      <rPr>
        <sz val="12"/>
        <color indexed="9"/>
        <rFont val="Calibri"/>
        <family val="2"/>
      </rPr>
      <t xml:space="preserve"> / ĐỊA ĐIỂM số 1</t>
    </r>
  </si>
  <si>
    <r>
      <t>PREMISE  No.2</t>
    </r>
    <r>
      <rPr>
        <sz val="12"/>
        <color indexed="9"/>
        <rFont val="Calibri"/>
        <family val="2"/>
      </rPr>
      <t xml:space="preserve"> / ĐỊA ĐIỂM số 2</t>
    </r>
  </si>
  <si>
    <r>
      <t>PREMISE  No.3</t>
    </r>
    <r>
      <rPr>
        <sz val="12"/>
        <color indexed="9"/>
        <rFont val="Calibri"/>
        <family val="2"/>
      </rPr>
      <t xml:space="preserve"> / ĐỊA ĐIỂM số 3</t>
    </r>
  </si>
  <si>
    <r>
      <t>PREMISE  No.4</t>
    </r>
    <r>
      <rPr>
        <sz val="12"/>
        <color indexed="9"/>
        <rFont val="Calibri"/>
        <family val="2"/>
      </rPr>
      <t xml:space="preserve"> / ĐỊA ĐIỂM số 4</t>
    </r>
  </si>
  <si>
    <r>
      <t xml:space="preserve">5. OPTIONAL SPECIAL EXTENSION UNDER SECTION I/ </t>
    </r>
    <r>
      <rPr>
        <sz val="12"/>
        <color indexed="9"/>
        <rFont val="Calibri"/>
        <family val="2"/>
      </rPr>
      <t>MỞ RỘNG ĐẶC BIỆT TÙY CHỌN THEO PHẦN I</t>
    </r>
  </si>
  <si>
    <t>6. POLICY TOTAL PREMIUM / TỔNG PHÍ HỢP ĐỒNG</t>
  </si>
  <si>
    <r>
      <t>8. OTHER INFORMATION</t>
    </r>
    <r>
      <rPr>
        <sz val="12"/>
        <color indexed="9"/>
        <rFont val="Calibri"/>
        <family val="2"/>
      </rPr>
      <t>/THÔNG TIN KHÁC</t>
    </r>
  </si>
  <si>
    <r>
      <t>9. PREMIUM PAYMENT WARRANTY /</t>
    </r>
    <r>
      <rPr>
        <sz val="12"/>
        <color indexed="9"/>
        <rFont val="Calibri"/>
        <family val="2"/>
      </rPr>
      <t>CAM KẾT THANH TOÁN PHÍ BẢO HIỂM</t>
    </r>
  </si>
  <si>
    <t>10. MODE OF PAYMENT/ PHƯƠNG THỨC THANH TOÁN</t>
  </si>
  <si>
    <r>
      <t xml:space="preserve">-   </t>
    </r>
    <r>
      <rPr>
        <b/>
        <sz val="11"/>
        <color indexed="8"/>
        <rFont val="Calibri"/>
        <family val="2"/>
      </rPr>
      <t>cost of reinstatement for building and renovations/improvements</t>
    </r>
    <r>
      <rPr>
        <sz val="11"/>
        <color theme="1"/>
        <rFont val="Calibri"/>
        <family val="2"/>
        <scheme val="minor"/>
      </rPr>
      <t xml:space="preserve">/ chi phí phục hồi tòa nhà/nâng cấp/sửa sang
-   </t>
    </r>
    <r>
      <rPr>
        <b/>
        <sz val="11"/>
        <color indexed="8"/>
        <rFont val="Calibri"/>
        <family val="2"/>
      </rPr>
      <t>replacement costs for contents other than stock-in-trade, and</t>
    </r>
    <r>
      <rPr>
        <sz val="11"/>
        <color theme="1"/>
        <rFont val="Calibri"/>
        <family val="2"/>
        <scheme val="minor"/>
      </rPr>
      <t xml:space="preserve">/chi phí thay thế nội thất không bao gồm hàng hóa kinh doanh
-   </t>
    </r>
    <r>
      <rPr>
        <b/>
        <sz val="11"/>
        <color indexed="8"/>
        <rFont val="Calibri"/>
        <family val="2"/>
      </rPr>
      <t>market value for stock-in-trade</t>
    </r>
    <r>
      <rPr>
        <sz val="11"/>
        <color theme="1"/>
        <rFont val="Calibri"/>
        <family val="2"/>
        <scheme val="minor"/>
      </rPr>
      <t>/ Giá thị trường của hàng hóa kinh doanh</t>
    </r>
  </si>
  <si>
    <r>
      <t xml:space="preserve">     </t>
    </r>
    <r>
      <rPr>
        <b/>
        <sz val="11"/>
        <color indexed="8"/>
        <rFont val="Calibri"/>
        <family val="2"/>
      </rPr>
      <t>without allowance for wear, tear and depreciation otherwise any claim settlement will be proportionately reduced</t>
    </r>
    <r>
      <rPr>
        <sz val="11"/>
        <color theme="1"/>
        <rFont val="Calibri"/>
        <family val="2"/>
        <scheme val="minor"/>
      </rPr>
      <t xml:space="preserve"> /
     không trừ đi hao mòn tự nhiên, nếu không bất cứ việc giả quyết yêu cầu bồi thường nào cũng sẽ bị giảm tương ứng</t>
    </r>
  </si>
  <si>
    <r>
      <rPr>
        <b/>
        <sz val="11"/>
        <color indexed="8"/>
        <rFont val="Calibri"/>
        <family val="2"/>
      </rPr>
      <t xml:space="preserve">       a. Types of Location</t>
    </r>
    <r>
      <rPr>
        <sz val="11"/>
        <color theme="1"/>
        <rFont val="Calibri"/>
        <family val="2"/>
        <scheme val="minor"/>
      </rPr>
      <t>/Loại địa điểm</t>
    </r>
  </si>
  <si>
    <r>
      <t xml:space="preserve">-   </t>
    </r>
    <r>
      <rPr>
        <b/>
        <sz val="11"/>
        <color indexed="8"/>
        <rFont val="Calibri"/>
        <family val="2"/>
      </rPr>
      <t>Isolated areas</t>
    </r>
    <r>
      <rPr>
        <sz val="11"/>
        <color theme="1"/>
        <rFont val="Calibri"/>
        <family val="2"/>
        <scheme val="minor"/>
      </rPr>
      <t xml:space="preserve"> / Vùng xa xôi hẻo lánh
-   </t>
    </r>
    <r>
      <rPr>
        <b/>
        <sz val="11"/>
        <color indexed="8"/>
        <rFont val="Calibri"/>
        <family val="2"/>
      </rPr>
      <t>Frequently Flooded areas</t>
    </r>
    <r>
      <rPr>
        <sz val="11"/>
        <color theme="1"/>
        <rFont val="Calibri"/>
        <family val="2"/>
        <scheme val="minor"/>
      </rPr>
      <t xml:space="preserve"> / Vùng thường xuyên ngập lụt 
-   </t>
    </r>
    <r>
      <rPr>
        <b/>
        <sz val="11"/>
        <color indexed="8"/>
        <rFont val="Calibri"/>
        <family val="2"/>
      </rPr>
      <t xml:space="preserve">Areas with subsidence or landslide experience </t>
    </r>
    <r>
      <rPr>
        <sz val="11"/>
        <color theme="1"/>
        <rFont val="Calibri"/>
        <family val="2"/>
        <scheme val="minor"/>
      </rPr>
      <t xml:space="preserve">/ Vùng đã có lịch sử sụp đất, trượt đất
-   </t>
    </r>
    <r>
      <rPr>
        <b/>
        <sz val="11"/>
        <color indexed="8"/>
        <rFont val="Calibri"/>
        <family val="2"/>
      </rPr>
      <t>Inaccessible areas to Public Fire Brigade</t>
    </r>
    <r>
      <rPr>
        <sz val="11"/>
        <color theme="1"/>
        <rFont val="Calibri"/>
        <family val="2"/>
        <scheme val="minor"/>
      </rPr>
      <t xml:space="preserve"> / Những khu vực mà đội cứu hỏa công cộng không tiếp cận được</t>
    </r>
  </si>
  <si>
    <r>
      <t xml:space="preserve">        </t>
    </r>
    <r>
      <rPr>
        <b/>
        <sz val="11"/>
        <color indexed="8"/>
        <rFont val="Calibri"/>
        <family val="2"/>
      </rPr>
      <t>b. Types of Construction</t>
    </r>
    <r>
      <rPr>
        <sz val="11"/>
        <color theme="1"/>
        <rFont val="Calibri"/>
        <family val="2"/>
        <scheme val="minor"/>
      </rPr>
      <t>/Loại nhà cửa</t>
    </r>
  </si>
  <si>
    <r>
      <rPr>
        <b/>
        <sz val="11"/>
        <color indexed="8"/>
        <rFont val="Calibri"/>
        <family val="2"/>
      </rPr>
      <t xml:space="preserve">For such Locations, Construction, Fire Prevention and Fighting Facility and Security, or Trades, please refer to the Company for alternative solutions </t>
    </r>
    <r>
      <rPr>
        <sz val="11"/>
        <color theme="1"/>
        <rFont val="Calibri"/>
        <family val="2"/>
        <scheme val="minor"/>
      </rPr>
      <t>/ Đối với những Địa điểm, kết cấu Xây dựng, Loại Phương tiện Phòng cháy Chữa cháy và Bảo vệ, hay loại Ngành nghề như trên, đề nghị liên hệ với Công ty Bảo hiểm để thu xếp bảo hiểm phù hợp.</t>
    </r>
  </si>
  <si>
    <r>
      <t>12. DECLARATION</t>
    </r>
    <r>
      <rPr>
        <sz val="12"/>
        <color indexed="9"/>
        <rFont val="Calibri"/>
        <family val="2"/>
      </rPr>
      <t>/CAM KẾT</t>
    </r>
  </si>
  <si>
    <t xml:space="preserve">Xin lưu ý rằng phí bảo hiểm phải được thanh toán và thực tế nhận được bởi Công ty Bảo hiểm  (hay bởi trung gian bảo hiểm thực hiện hợp đồng bảo hiểm này) trong vòng 30 ngày kể từ ngày hiệu lực của bảo hiểm, nếu không hợp đồng bảo hiểm sẽ tự động được hủy bỏ và Công ty Bảo hiểm sẽ có quyền thu phí theo tỷ lệ cho thời gian hợp đồng có hiệu lực nhưng không ít hơn phí tối thiểu là VND1,100,000.
</t>
  </si>
  <si>
    <r>
      <t>PREMISE  No.5</t>
    </r>
    <r>
      <rPr>
        <sz val="12"/>
        <color indexed="9"/>
        <rFont val="Calibri"/>
        <family val="2"/>
      </rPr>
      <t xml:space="preserve"> / ĐỊA ĐIỂM số 5 </t>
    </r>
  </si>
  <si>
    <t>1. THE PROPOSER / NGƯỜI YÊU CẦU BẢO HIỂM</t>
  </si>
  <si>
    <t>3. PERIOD OF INSURANCE / THỜI HẠN BẢO HIỂM</t>
  </si>
  <si>
    <t>4. THE PREMISES / ĐỊA ĐIỂM CÓ YÊU CẦU BẢO HIỂM</t>
  </si>
  <si>
    <t>7. LOSS EXPERIENCE / LỊCH SỬ TỔN THẤT</t>
  </si>
  <si>
    <t>Insurance Class</t>
  </si>
  <si>
    <t>:</t>
  </si>
  <si>
    <t>Dynamic SME Package</t>
  </si>
  <si>
    <t>Account Number</t>
  </si>
  <si>
    <t>Loại hình bảo hiểm</t>
  </si>
  <si>
    <t xml:space="preserve">Doanh nghiệp Năng động </t>
  </si>
  <si>
    <t>Mã số khách hàng</t>
  </si>
  <si>
    <t>Quotation Number</t>
  </si>
  <si>
    <t>Intermediary Name</t>
  </si>
  <si>
    <t>Bản chào giá số</t>
  </si>
  <si>
    <t>Tên Trung gian bảo hiểm</t>
  </si>
  <si>
    <t>The Company</t>
  </si>
  <si>
    <t>LIBERTY INSURANCE LIMITED</t>
  </si>
  <si>
    <t>Công ty Bảo hiểm</t>
  </si>
  <si>
    <t>The Insured</t>
  </si>
  <si>
    <t>Người được Bảo hiểm</t>
  </si>
  <si>
    <t>Registered Address</t>
  </si>
  <si>
    <t>Địa chỉ đăng ký Kinh Doanh</t>
  </si>
  <si>
    <t>Business</t>
  </si>
  <si>
    <t>Hoạt động Kinh doanh</t>
  </si>
  <si>
    <t>Tax Code</t>
  </si>
  <si>
    <t>Mã số thuế</t>
  </si>
  <si>
    <t>Period of Insurance</t>
  </si>
  <si>
    <t>From</t>
  </si>
  <si>
    <t xml:space="preserve">To </t>
  </si>
  <si>
    <t>Thời hạn bảo hiểm</t>
  </si>
  <si>
    <t>Từ</t>
  </si>
  <si>
    <t>đến</t>
  </si>
  <si>
    <t>Wording</t>
  </si>
  <si>
    <t>Liberty Insurance Limited’s Dynamic SME Insurance Policy.</t>
  </si>
  <si>
    <t>Quy tắc bảo hiểm</t>
  </si>
  <si>
    <t>Insured Premises</t>
  </si>
  <si>
    <t>Premises 1:</t>
  </si>
  <si>
    <t>Địa điểm Bảo hiểm</t>
  </si>
  <si>
    <t>Premises 2:</t>
  </si>
  <si>
    <t>Premises 3:</t>
  </si>
  <si>
    <t>Premises 4:</t>
  </si>
  <si>
    <t>Premises 5:</t>
  </si>
  <si>
    <t>Type of Package</t>
  </si>
  <si>
    <t>Loại Chương trình</t>
  </si>
  <si>
    <t>SECTION I - PROPERTY</t>
  </si>
  <si>
    <t xml:space="preserve">To indemnify the Insured for any unforeseen and sudden physical loss destruction or damage to Property Insured, for loss of rent caused by Insured Event as described in the Policy Wording </t>
  </si>
  <si>
    <t>Property Insured</t>
  </si>
  <si>
    <t>1.   Building</t>
  </si>
  <si>
    <t>Tài sản Bảo hiểm</t>
  </si>
  <si>
    <t>2.   Contents</t>
  </si>
  <si>
    <t>3.  Stock</t>
  </si>
  <si>
    <t xml:space="preserve">Owned by the Insured or for which the Insured is legally responsible, and located at Insured Premises. </t>
  </si>
  <si>
    <t>Total Sum Insured</t>
  </si>
  <si>
    <t>Premises 1</t>
  </si>
  <si>
    <t xml:space="preserve">Số tiền Bảo hiểm </t>
  </si>
  <si>
    <t>1.  On Building</t>
  </si>
  <si>
    <t>2.  On Contents</t>
  </si>
  <si>
    <t>3.  On Stock</t>
  </si>
  <si>
    <t>4.  On Loss of Rent</t>
  </si>
  <si>
    <t>Total Sum Insured:</t>
  </si>
  <si>
    <t>Premises 2</t>
  </si>
  <si>
    <t>Premises 3</t>
  </si>
  <si>
    <t>Premises 4</t>
  </si>
  <si>
    <t>Premises 5</t>
  </si>
  <si>
    <t>Deductible</t>
  </si>
  <si>
    <t>For Storm, Tempest and Flood</t>
  </si>
  <si>
    <t>Mức miễn thường</t>
  </si>
  <si>
    <t>0.5% of total Sum Insured per Premises, min VND 5,000,000 any one loss</t>
  </si>
  <si>
    <t>For other perils:</t>
  </si>
  <si>
    <t>0.1% of total Sum Insured per Premises, min VND 2,000,000 any one loss</t>
  </si>
  <si>
    <t>Special Extension</t>
  </si>
  <si>
    <t>Insured Property:</t>
  </si>
  <si>
    <t>Portable Property as per list attached</t>
  </si>
  <si>
    <t>Mở rộng Đặc biệt</t>
  </si>
  <si>
    <t>Sum Insured:</t>
  </si>
  <si>
    <t>Geographical Limit:</t>
  </si>
  <si>
    <t>Deductible:</t>
  </si>
  <si>
    <t>1% of loss amount, min VND 4,000,000 any one loss</t>
  </si>
  <si>
    <t>FREE ADDITIONAL BENEFITS</t>
  </si>
  <si>
    <t>Supporting Expenses</t>
  </si>
  <si>
    <t>Additional expenses in restoration of the Business at the Premises following closure of the whole Premises resulting from Damage insured under Section I which prevents the Insured from conducting the Insured’s normal business operations at the Premises.</t>
  </si>
  <si>
    <t>Chi phí Hỗ trợ</t>
  </si>
  <si>
    <t>The amount of supporting expenses shall be calculated at VND2,000,000 per day for the actual closure period from 4th day  subject  to a maximum of 60 days for the whole period of insurance.</t>
  </si>
  <si>
    <t>Accidental Death Compensation</t>
  </si>
  <si>
    <t>Compensation for present named proprietor, principal partner or director whilst at the Premises who suffered bodily injury directly as a result of fire or caused by thieves insured under Section I, such bodily injury shall within three calendar months directly result in death.</t>
  </si>
  <si>
    <t>Bồi thường Tử vong</t>
  </si>
  <si>
    <t xml:space="preserve">Compensation Limit : VND100,000,000/ person, up to 2 persons. </t>
  </si>
  <si>
    <t>SECTION II – MONEY</t>
  </si>
  <si>
    <t>To indemnify the Insured for loss of Money of the Insured or for which the Insured is legally responsible, whilst Money</t>
  </si>
  <si>
    <t>1. in the building at the Insured Premises:</t>
  </si>
  <si>
    <t>a. during business hours, or</t>
  </si>
  <si>
    <t>b. in locked drawer, lock safe or strong-room after business operation hours;</t>
  </si>
  <si>
    <t>2. whilst in transit by car within Vietnam territory.</t>
  </si>
  <si>
    <t>Limit of Liability</t>
  </si>
  <si>
    <t>Applied for any one Period of Insurance</t>
  </si>
  <si>
    <t>Hạn mức Trách nhiệm</t>
  </si>
  <si>
    <t>1. In the Insured Premises</t>
  </si>
  <si>
    <t>Location 1:</t>
  </si>
  <si>
    <t>Location 2:</t>
  </si>
  <si>
    <t>Location 3:</t>
  </si>
  <si>
    <t>Location 4:</t>
  </si>
  <si>
    <t>Location 5:</t>
  </si>
  <si>
    <t xml:space="preserve">2. In transit: </t>
  </si>
  <si>
    <t xml:space="preserve">any one loss </t>
  </si>
  <si>
    <t>SECTION III – PUBLIC AND PRODUCTS LIABILITY</t>
  </si>
  <si>
    <t>To indemnify the Insured against:</t>
  </si>
  <si>
    <t>(a) all sums which the Insured shall become legally liable to pay by way of compensation in respect of Bodily Injury or Property Damage arising from the Insured’s Business and occurring during the Period of Insurance and happening within Vietnam territory;</t>
  </si>
  <si>
    <t>(b) all legal costs and expenses</t>
  </si>
  <si>
    <t>as specified in the Policy Wording.</t>
  </si>
  <si>
    <t>Insured Products</t>
  </si>
  <si>
    <t>Sản phẩm được Bảo hiểm</t>
  </si>
  <si>
    <t>Public Liability</t>
  </si>
  <si>
    <t>For any one occurrence:</t>
  </si>
  <si>
    <t>During the period of insurance:</t>
  </si>
  <si>
    <t>Unlimited</t>
  </si>
  <si>
    <t>Property Damage</t>
  </si>
  <si>
    <t xml:space="preserve">any one occurrence </t>
  </si>
  <si>
    <t>Bodily Injury</t>
  </si>
  <si>
    <t>Territorial Limit</t>
  </si>
  <si>
    <t>Phạm vi địa lý</t>
  </si>
  <si>
    <t>Jurisdiction</t>
  </si>
  <si>
    <t>Quyền phán quyết</t>
  </si>
  <si>
    <t>SECTION IV – BUSINESS INTERRUPTION (OPTIONAL)</t>
  </si>
  <si>
    <t>To Indemnify the Insured for loss of Gross Income as specified in the Policy Wording resulting from interruption or interference to the Business caused by insured loss or damage to property under the Section I</t>
  </si>
  <si>
    <t xml:space="preserve">Gross Income </t>
  </si>
  <si>
    <t>Claim Preparation Costs</t>
  </si>
  <si>
    <t>Indemnity Period</t>
  </si>
  <si>
    <t>Months</t>
  </si>
  <si>
    <t>Thời hạn Bồi thường</t>
  </si>
  <si>
    <t>Days</t>
  </si>
  <si>
    <t>SECTION V – PERSONAL ACCIDENT (OPTIONAL)</t>
  </si>
  <si>
    <t>To provide compensation for Bodily Injury sustained by the Insured Person anywhere in the Geographical Limit during the Period of Insurance caused solely by an Accident not excluded by this Section.</t>
  </si>
  <si>
    <t>(a) Death or Permanent Disablement:</t>
  </si>
  <si>
    <t>(i) In case of Death or Total Permanent Disablement (81% or above): full  Capital Sum for a particular employee;</t>
  </si>
  <si>
    <t>(ii) In case of Partial Permanent Disablement: Compensation as per Scale of Compensation;</t>
  </si>
  <si>
    <t>(b.) Medical Expenses:</t>
  </si>
  <si>
    <t>Medical Expenses (Emergency Costs, Surgical and Hospitalization Costs, Medicine):  Actual expenses up to the limit selected by the Insured;</t>
  </si>
  <si>
    <t>Insured Persons</t>
  </si>
  <si>
    <t>As per list attached</t>
  </si>
  <si>
    <t>Người được bảo hiểm</t>
  </si>
  <si>
    <t>Class 1:</t>
  </si>
  <si>
    <t>Class 2:</t>
  </si>
  <si>
    <t>Class 3:</t>
  </si>
  <si>
    <t>Sum Insured</t>
  </si>
  <si>
    <r>
      <rPr>
        <b/>
        <sz val="11"/>
        <color indexed="8"/>
        <rFont val="Calibri"/>
        <family val="2"/>
      </rPr>
      <t xml:space="preserve"> Class 1</t>
    </r>
    <r>
      <rPr>
        <sz val="11"/>
        <color theme="1"/>
        <rFont val="Calibri"/>
        <family val="2"/>
        <scheme val="minor"/>
      </rPr>
      <t>: applicable to each person</t>
    </r>
  </si>
  <si>
    <t>Số tiền bảo hiểm</t>
  </si>
  <si>
    <t>(a) Death or Permanent Disablement (Capital Sum):</t>
  </si>
  <si>
    <t>(b) Medical Expenses:</t>
  </si>
  <si>
    <r>
      <rPr>
        <b/>
        <sz val="11"/>
        <color indexed="8"/>
        <rFont val="Calibri"/>
        <family val="2"/>
      </rPr>
      <t xml:space="preserve"> Class 2: </t>
    </r>
    <r>
      <rPr>
        <sz val="11"/>
        <color theme="1"/>
        <rFont val="Calibri"/>
        <family val="2"/>
        <scheme val="minor"/>
      </rPr>
      <t>applicable to each person</t>
    </r>
  </si>
  <si>
    <r>
      <rPr>
        <b/>
        <sz val="11"/>
        <color indexed="8"/>
        <rFont val="Calibri"/>
        <family val="2"/>
      </rPr>
      <t xml:space="preserve"> Class 3:</t>
    </r>
    <r>
      <rPr>
        <sz val="11"/>
        <color theme="1"/>
        <rFont val="Calibri"/>
        <family val="2"/>
        <scheme val="minor"/>
      </rPr>
      <t xml:space="preserve"> applicable to each person</t>
    </r>
  </si>
  <si>
    <t>Pham vi địa lý</t>
  </si>
  <si>
    <t>Additional Clauses</t>
  </si>
  <si>
    <t>Điều khoản thêm</t>
  </si>
  <si>
    <t>QUOTATION SUMMARY</t>
  </si>
  <si>
    <t>Phí Bảo hiểm</t>
  </si>
  <si>
    <t>Discount</t>
  </si>
  <si>
    <t>Giảm phí</t>
  </si>
  <si>
    <t>Premium after discount</t>
  </si>
  <si>
    <t>Phí bảo hiểm còn lại</t>
  </si>
  <si>
    <t>VAT</t>
  </si>
  <si>
    <t>Thuế giá trị gia tăng</t>
  </si>
  <si>
    <t>Total Amount Due</t>
  </si>
  <si>
    <t>Tổng số tiền phải trả</t>
  </si>
  <si>
    <t>Validity</t>
  </si>
  <si>
    <t>This quotation is valid for 30 days from the date of issuance. Losses incurring or material changes in the risk render the quote invalid. No cover is given without written confirmation by the Company.</t>
  </si>
  <si>
    <t>Hiệu lực</t>
  </si>
  <si>
    <t>Issue Date:</t>
  </si>
  <si>
    <t>Date:</t>
  </si>
  <si>
    <t>For and on behalf of the Company</t>
  </si>
  <si>
    <t>Đại diện Công ty</t>
  </si>
  <si>
    <t>Authorized Signature</t>
  </si>
  <si>
    <t>For and on behalf of the Insured</t>
  </si>
  <si>
    <t>Chữ ký Người có thẩm quyền</t>
  </si>
  <si>
    <t>Đại diện Người được bảo hiểm</t>
  </si>
  <si>
    <t>User Code:</t>
  </si>
  <si>
    <t>Handler:</t>
  </si>
  <si>
    <t>Product Liability</t>
  </si>
  <si>
    <t>QUOTATION</t>
  </si>
  <si>
    <t>BẢN CHÀO GIÁ</t>
  </si>
  <si>
    <t>2 - 3 premises</t>
  </si>
  <si>
    <t>Discount 5%</t>
  </si>
  <si>
    <t>4-5 Premises</t>
  </si>
  <si>
    <t>Discount 10%</t>
  </si>
  <si>
    <t>from 6 premises above</t>
  </si>
  <si>
    <t>Discount 15%</t>
  </si>
  <si>
    <t>Địa điểm 1</t>
  </si>
  <si>
    <t>Địa điểm 2:</t>
  </si>
  <si>
    <t>Địa điểm 1:</t>
  </si>
  <si>
    <t>Địa điểm 3:</t>
  </si>
  <si>
    <t>Địa điểm 4:</t>
  </si>
  <si>
    <t>Địa điểm 5:</t>
  </si>
  <si>
    <t>Hợp đồng Bảo hiểm “Doanh nghiệp Năng động” của Công ty TNHH Bảo Hiểm Liberty</t>
  </si>
  <si>
    <t>Công ty TNHH Bảo hiểm Liberty</t>
  </si>
  <si>
    <t>PHẦN I – TÀI SẢN</t>
  </si>
  <si>
    <t>Bồi thường Người được Bảo hiểm đối với bất kỳ mất mát phá hủy hay thiệt hại vật chất bất ngờ và không lường trước được đối với Tài sản Được bảo hiểm, mất mát Tiền Thuê Nhà do Sự kiện được Bảo hiểm mô tả trong Quy tắc Bảo hiểm.</t>
  </si>
  <si>
    <t>Ngày phát hành:</t>
  </si>
  <si>
    <t>Ngày:</t>
  </si>
  <si>
    <t>Mã số Người sử dụng:</t>
  </si>
  <si>
    <t>Phụ trách khách hàng:</t>
  </si>
  <si>
    <t>1.   Tòa nhà</t>
  </si>
  <si>
    <t>2.   Nội thất</t>
  </si>
  <si>
    <t>3.  Hàng hóa</t>
  </si>
  <si>
    <t xml:space="preserve">thuộc sở hữu của Người được Bảo hiểm hay Người được Bảo hiểm có trách nhiệm pháp lý đối với các Tài sản đó tại Địa điểm Bảo hiểm. </t>
  </si>
  <si>
    <t>1.  Tòa nhà</t>
  </si>
  <si>
    <t>2.  Nội thất</t>
  </si>
  <si>
    <t>4.  Mất Tiền thuê nhà</t>
  </si>
  <si>
    <t>Tổng số tiền Bảo hiểm:</t>
  </si>
  <si>
    <t>Địa điểm 2</t>
  </si>
  <si>
    <t>Địa điểm 3</t>
  </si>
  <si>
    <t>Địa điểm 4</t>
  </si>
  <si>
    <t>Địa điểm 5</t>
  </si>
  <si>
    <t xml:space="preserve">Đối với Giông, Bão,Lũ Lụt: </t>
  </si>
  <si>
    <t>0.5% Số tiền bảo hiểm của mỗi địa điểm, tối thiểu VND 5,000,000 đối với mỗi tổn thất</t>
  </si>
  <si>
    <t>Đối với các rủi ro khác:</t>
  </si>
  <si>
    <t>0.1% Số tiền bảo hiểm của mỗi địa điểm, tối thiểu VND 2,000,000 đối với mỗi tổn thất</t>
  </si>
  <si>
    <t>Tài sản được bảo hiểm:</t>
  </si>
  <si>
    <t>tài sản di động theo danh sách đính kèm</t>
  </si>
  <si>
    <t>Số tiền bảo hiểm:</t>
  </si>
  <si>
    <t>Phạm vi địa lý:</t>
  </si>
  <si>
    <t>Mức miễn thường :</t>
  </si>
  <si>
    <t>0.1% Số tiền tổn thất,  tối thiểu VND 4,000,000 đối với mỗi tổn thất</t>
  </si>
  <si>
    <t>QUYỀN LỢI BỔ SUNG MIỄN PHÍ</t>
  </si>
  <si>
    <t>Chi phí bổ sung cho việc phục hồi Hoạt động Kinh doanh tại Địa điểm Bảo hiểm do việc đóng cửa toàn phần Địa điểm Bảo hiểm phát sinh từ Thiệt hại được bảo hiểm trong Phần I ngăn cản Người được Bảo hiểm tiến hành Hoạt động Kinh doanh bình thường tại Địa điểm Bảo hiểm.</t>
  </si>
  <si>
    <t>Số tiền hỗ trợ sẽ được tính là VND2,000,000/ngày kể từ ngày đóng cửa thứ tư (4) trở đi và cho thời hạn thực tế bị đóng cửa nhưng không vượt quá 60 ngày trong suốt thời hạn bảo hiểm.</t>
  </si>
  <si>
    <t>Bồi thường cho chủ doanh nghiệp tư nhân, thành viên hợp danh hay giám đốc, thành viên Hội đồng quản trị, Hội đồng thành viên đương nhiệm trong khi ở tại Địa điểm Bảo hiểm bị thương tật thân thể trực tiếp là hậu quả của hỏa hoạn hay gây ra bởi rủi ro trộm cướp được bảo hiểm trong Phần I, và trong vòng ba tháng thương tật thân thể này trực tiếp dẫn đến tử vong.</t>
  </si>
  <si>
    <t>Giới hạn bồi thường: VND100,000,000/ người; tối đa 2 người.</t>
  </si>
  <si>
    <t>PHẦN II – TIỀN</t>
  </si>
  <si>
    <t>Bồi thường Người được Bảo hiểm đối với mất mát về Tiền thuộc sở hữu của Người được Bảo hiểm hay Người được Bảo hiểm có trách nhiệm pháp lý, khi Tiền:</t>
  </si>
  <si>
    <t>1. trong nhà tại Địa điểm Bảo hiểm:</t>
  </si>
  <si>
    <t>a. trong thời gian làm việc, hay</t>
  </si>
  <si>
    <t>b. trong ngăn kéo có khóa, két sắt hay Phòng chứa tiền có khóa ngoài Thời gian Làm việc</t>
  </si>
  <si>
    <t>2. trong khi vận chuyển bằng xe hơi trong lãnh thổ Việt Nam</t>
  </si>
  <si>
    <t>Áp dụng cho một  thời hạn bảo hiểm</t>
  </si>
  <si>
    <t>1. Tiền trong nhà:</t>
  </si>
  <si>
    <t>2. Tiền trong khi vận chuyển:</t>
  </si>
  <si>
    <t>đối với mỗi tổn thất</t>
  </si>
  <si>
    <t>PHẦN III – TRÁCH NHIỆM CÔNG CỘNG VÀ SẢN PHẨM</t>
  </si>
  <si>
    <t>Bồi thường Người được Bảo hiểm đối với:</t>
  </si>
  <si>
    <t>(a) tất cả số tiền mà Người được Bảo hiểm có trách nhiệm pháp lý phải bồi thường Về  Thương Tật Thân Thể hay Thiệt Hại Tài Sản phát sinh từ Hoạt động Kinh doanh và xảy ra trong Thời hạn Bảo hiểm và trong lãnh thổ Việt Nam;</t>
  </si>
  <si>
    <t xml:space="preserve">(b) tất cả các chi phí kiện tụng bào chữa </t>
  </si>
  <si>
    <t>như quy định trong Quy tắc bảo hiểm.</t>
  </si>
  <si>
    <t>Đối với Trách nhiệm Công cộng</t>
  </si>
  <si>
    <t>Đối với mỗi sự cố :</t>
  </si>
  <si>
    <t>Trong thời hạn bảo hiểm:</t>
  </si>
  <si>
    <t>Không giới hạn</t>
  </si>
  <si>
    <t>Đối với Trách nhiệm Sản phẩm</t>
  </si>
  <si>
    <t>Đối với mỗi sự cố:</t>
  </si>
  <si>
    <t>Thiệt hại vật chất</t>
  </si>
  <si>
    <t>Thương tật thân thể</t>
  </si>
  <si>
    <t>đối với mọi sự cố</t>
  </si>
  <si>
    <t>PHẦN IV – GIÁN ĐOẠN KINH DOANH (TỰ CHỌN)</t>
  </si>
  <si>
    <t>Bồi thường cho Người được bảo hiểm tổn thất Mất Thu nhập Gộp được nêu trong Quy tắc Bảo hiểm là kết quả của việc gián đoạn hay sự can thiệp vào Hoạt động kinh doanh gây ra bởi tổn thất hay thiệt hại được bảo hiểm theo Phần I</t>
  </si>
  <si>
    <t>Thu nhập gộp</t>
  </si>
  <si>
    <t>Chi phí chuẩn bị khiếu nại</t>
  </si>
  <si>
    <t>Tháng</t>
  </si>
  <si>
    <t>Ngày</t>
  </si>
  <si>
    <t>PHẦN V – TAI NẠN CON NGƯỜI (TỰ CHỌN)</t>
  </si>
  <si>
    <t>Bồi thường đối với Thương Tật xảy ra cho Người được bảo hiểm và xảy ra trong Phạm vi Địa lý và trong Thời Hạn Bảo Hiểm gây ra do tai nạn không bị loại trừ theo Phần này.</t>
  </si>
  <si>
    <t>(a) Chết và Thương tật Vĩnh viễn:</t>
  </si>
  <si>
    <t>(b.) b. Chi phí Y tế:</t>
  </si>
  <si>
    <t>(i) Trong trường hợp chết hay Thương tật Toàn bộ Vĩnh viễn (từ 81% trở lên): Toàn bộ số tiền bảo hiểm Chính cho từng nhân viên;</t>
  </si>
  <si>
    <t>(ii) Trong trường hợp Thương tật Bộ phận Vĩnh viễn: Bồi thường Theo Bảng tỷ lệ Bồi thường,</t>
  </si>
  <si>
    <t>Chi phí Y tế (chi phí cấp cứu, phẫu thuật, nằm viện và thuốc men): Chi phí thực tế tối đa không quá số tiền đã lựa chọn.</t>
  </si>
  <si>
    <t>Theo danh sách đính kèm</t>
  </si>
  <si>
    <t>Loại 1:</t>
  </si>
  <si>
    <t>Loại 2:</t>
  </si>
  <si>
    <t>Loại 3:</t>
  </si>
  <si>
    <r>
      <rPr>
        <b/>
        <sz val="11"/>
        <color indexed="8"/>
        <rFont val="Calibri"/>
        <family val="2"/>
      </rPr>
      <t>Loại 1</t>
    </r>
    <r>
      <rPr>
        <sz val="11"/>
        <color theme="1"/>
        <rFont val="Calibri"/>
        <family val="2"/>
        <scheme val="minor"/>
      </rPr>
      <t>: áp dụng cho từng người</t>
    </r>
  </si>
  <si>
    <r>
      <rPr>
        <b/>
        <sz val="11"/>
        <color indexed="8"/>
        <rFont val="Calibri"/>
        <family val="2"/>
      </rPr>
      <t xml:space="preserve">Loại 2: </t>
    </r>
    <r>
      <rPr>
        <sz val="11"/>
        <color theme="1"/>
        <rFont val="Calibri"/>
        <family val="2"/>
        <scheme val="minor"/>
      </rPr>
      <t>áp dụng cho từng người</t>
    </r>
  </si>
  <si>
    <r>
      <rPr>
        <b/>
        <sz val="11"/>
        <color indexed="8"/>
        <rFont val="Calibri"/>
        <family val="2"/>
      </rPr>
      <t>Loại 3:</t>
    </r>
    <r>
      <rPr>
        <sz val="11"/>
        <color theme="1"/>
        <rFont val="Calibri"/>
        <family val="2"/>
        <scheme val="minor"/>
      </rPr>
      <t xml:space="preserve"> áp dụng cho từng người</t>
    </r>
  </si>
  <si>
    <t>(a) Trong trường hợp chết hay Thương tật Toàn bộ Vĩnh viễn (Số tiền Bảo hiểm Chính):</t>
  </si>
  <si>
    <t>Bản chào giá này có giá trị trong vòng 30 ngày kể từ ngày phát hành. Bản chào giá này sẽ mất hiệu lực nếu có tổn thất phát sinh hay có thay đổi quan trọng trong rủi ro. Không có bảo hiểm nếu không có sự xác nhận bằng văn bản của công ty bảo hiểm.</t>
  </si>
  <si>
    <t>As of 01 Oct 2012</t>
  </si>
  <si>
    <t>(b) Chi phí Y tế:</t>
  </si>
  <si>
    <r>
      <rPr>
        <b/>
        <sz val="11"/>
        <color indexed="8"/>
        <rFont val="Calibri"/>
        <family val="2"/>
      </rPr>
      <t xml:space="preserve">Total Amount Due </t>
    </r>
    <r>
      <rPr>
        <sz val="11"/>
        <color theme="1"/>
        <rFont val="Calibri"/>
        <family val="2"/>
        <scheme val="minor"/>
      </rPr>
      <t>/ Tổng số tiền phải trả:</t>
    </r>
  </si>
  <si>
    <r>
      <t xml:space="preserve">-   </t>
    </r>
    <r>
      <rPr>
        <b/>
        <sz val="11"/>
        <color indexed="8"/>
        <rFont val="Calibri"/>
        <family val="2"/>
      </rPr>
      <t xml:space="preserve">Premises not of brick, tile, concrete construction or with property kept in the open or without perimeter, fence or security </t>
    </r>
    <r>
      <rPr>
        <sz val="11"/>
        <color theme="1"/>
        <rFont val="Calibri"/>
        <family val="2"/>
        <scheme val="minor"/>
      </rPr>
      <t>/
     Nhà cửa không xây bằng gạch, bê tông hay có tài sản để ngoài trời hay không có hàng rào hay không có bảo vệ. 
-</t>
    </r>
    <r>
      <rPr>
        <b/>
        <sz val="11"/>
        <color indexed="8"/>
        <rFont val="Calibri"/>
        <family val="2"/>
      </rPr>
      <t xml:space="preserve">   Business which are part of a more extensive premises of industrial, manufacturing, wholesale or retail businesses</t>
    </r>
    <r>
      <rPr>
        <sz val="11"/>
        <color theme="1"/>
        <rFont val="Calibri"/>
        <family val="2"/>
        <scheme val="minor"/>
      </rPr>
      <t xml:space="preserve"> /
     Cơ sở kinh doanh chỉ là một phần nhỏ của nhà xưởng công nghiệp, sản xuất hay bán buôn bán lẻ.</t>
    </r>
  </si>
  <si>
    <t>Rate (%)</t>
  </si>
  <si>
    <r>
      <t>11. NOTES /</t>
    </r>
    <r>
      <rPr>
        <sz val="12"/>
        <color indexed="9"/>
        <rFont val="Calibri"/>
        <family val="2"/>
      </rPr>
      <t xml:space="preserve"> GHI CHÚ</t>
    </r>
  </si>
  <si>
    <r>
      <rPr>
        <b/>
        <sz val="11"/>
        <color indexed="8"/>
        <rFont val="Calibri"/>
        <family val="2"/>
      </rPr>
      <t>1.   The sum insured under Sections 1 must represent the full</t>
    </r>
    <r>
      <rPr>
        <sz val="11"/>
        <color theme="1"/>
        <rFont val="Calibri"/>
        <family val="2"/>
        <scheme val="minor"/>
      </rPr>
      <t>/ Số tiền bảo hiểm của Phần 1 phải thể hiện đầy đủ</t>
    </r>
  </si>
  <si>
    <r>
      <t xml:space="preserve">2.   </t>
    </r>
    <r>
      <rPr>
        <b/>
        <sz val="11"/>
        <color indexed="8"/>
        <rFont val="Calibri"/>
        <family val="2"/>
      </rPr>
      <t>The covers and premiums indicated are not available for the following</t>
    </r>
    <r>
      <rPr>
        <sz val="11"/>
        <color theme="1"/>
        <rFont val="Calibri"/>
        <family val="2"/>
        <scheme val="minor"/>
      </rPr>
      <t xml:space="preserve"> / Phạm vi bảo hiểm và phí bảo hiểm ghi trên không áp dụng cho:</t>
    </r>
  </si>
  <si>
    <t>No Claim Bonus Discount</t>
  </si>
  <si>
    <t>Final Amount (including VAT)</t>
  </si>
  <si>
    <t>TÓM TẮT BẢNG CHÀO GIÁ</t>
  </si>
  <si>
    <t>Giảm phí do không có tổn thất</t>
  </si>
  <si>
    <t>Phí bảo hiểm cuối cùng</t>
  </si>
  <si>
    <t>Premises Rate</t>
  </si>
  <si>
    <t>Product Rate</t>
  </si>
  <si>
    <t>Name and Signature of Proposer and Company Stamp</t>
  </si>
  <si>
    <t>Người yêu cầu bảo hiểm (Ký, đóng dấu và ghi rõ họ tên)</t>
  </si>
  <si>
    <t>CHÚNG TÔI/TÔI ĐOAN KẾT RẰNG những câu trả lời và thông tin cung cấp cho Công Ty là chính xác, đầy đủ và có thật. Chúng tôi/Tôi đồng ý rằng các câu trả lời và thông tin nêu ở đây là cơ sở của Hợp đồng bảo hiểm giữa Chúng tôi/Tôi và Công ty. Chúng tôi/Tôi đã nhận được, đã đọc và hiểu, và đồng ý với bản Quy tắc bảo hiểm DOANH NGHIỆP NĂNG ĐỘNG của Công ty đang áp dụng bao gồm cả các điều khoản bảo hiểm, các điểm loại trừ và các điều kiện liên quan. Chúng tôi/Tôi đồng ý cho Công Ty (i) gửi các thông tin và giới thiệu về sản phẩm và dịch vụ của Công Ty, cũng như các thông tin chăm sóc khách hàng khác, đến số điện thoại và/hoặc địa chỉ liên lạc của Chúng tôi/Tôi và (ii) gửi và lưu trữ các thông tin liên quan đến Hợp đồng Bảo hiểm này tại các bên thứ ba làm dịch vụ xử lý, lưu trữ và/hoặc sao lưu dữ liệu cho Công Ty.”</t>
  </si>
  <si>
    <t xml:space="preserve">1/ WE/I DO HEREBY REPRESENT AND WARRANT that the answers/information given above in every respect are true, complete and correct. We/I agree that the answers/information provided above shall be the basis of the Insurance Policy between the Company and ourselves/myself. We/I have received, read, understand and agree to the Company’s applicable DYNAMIC SME INSURANCE policy wording, including but not limitation to, coverage terms, exclusions and conditions expressed therein. We/I hereby agree that the Company can (i) send information on its products and services as well as other customer services’ information, to our phone numbers and/or email/mail addresses and (ii) provide all information relating to any third party vendors that provide data processing, back-up and/or storage services to the Company.
</t>
  </si>
  <si>
    <t xml:space="preserve">2/ SANCTION LIMITATION EXCLUSION: “Liberty shall not provide cover and shall not be liable to pay any claim or provide any benefit hereunder to the extent that the provision of such cover, payment of such claim or provision of such benefit would expose Liberty to any sanction, prohibition or restriction under United Nations resolutions or the trade or economic sanctions, laws or regulations of the European Union, United Kingdom or United State of America”
ĐIÊU KHOẢN LOẠI TRỪ LIÊN QUAN GIỚI HẠN CẤM VẬN: “Liberty sẽ không bảo hiểm và không có trách nhiệm thanh toán bồi thường cho bất kỳ yêu cầu bồi thường hoặc cung cấp các quyền lợi nào dưới đây nếu như việc việc cung cấp bảo hiểm, thanh toán các yêu cầu bồi thường này hoặc cung cấp quyền lợi như vậy sẽ làm cho Liberty vi phạm bất kỳ quy định cấm vận, ngăn cấm, hoặc hạn chế theo các nghị quyết của Liên Hiệp Quốc hoặc các  lệnh cấm vận kinh tế hay thương mại, luật pháp hoặc quy định của Liên Hiệp Châu Âu, Vương Quốc Anh hoặc Hiệp Chủng Quốc Hoa Kỳ”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</si>
</sst>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VND]\ #,##0"/>
    <numFmt numFmtId="165" formatCode="_(* #,##0_);_(* \(#,##0\);_(* &quot;-&quot;??_);_(@_)"/>
    <numFmt numFmtId="166" formatCode="0.000%"/>
    <numFmt numFmtId="167" formatCode="0.0000%"/>
    <numFmt numFmtId="168" formatCode="[$-409]mmmm\ d\,\ yyyy;@"/>
  </numFmts>
  <fonts count="55" x14ac:knownFonts="1">
    <font>
      <sz val="11"/>
      <color theme="1"/>
      <name val="Calibri"/>
      <family val="2"/>
      <scheme val="minor"/>
    </font>
    <font>
      <b/>
      <sz val="11"/>
      <color indexed="8"/>
      <name val="Calibri"/>
      <family val="2"/>
    </font>
    <font>
      <b/>
      <sz val="11"/>
      <name val="Calibri"/>
      <family val="2"/>
    </font>
    <font>
      <sz val="11"/>
      <name val="Calibri"/>
      <family val="2"/>
    </font>
    <font>
      <b/>
      <sz val="12"/>
      <color indexed="8"/>
      <name val="Calibri"/>
      <family val="2"/>
    </font>
    <font>
      <b/>
      <sz val="11"/>
      <color indexed="9"/>
      <name val="Calibri"/>
      <family val="2"/>
    </font>
    <font>
      <sz val="12"/>
      <name val="Calibri"/>
      <family val="2"/>
    </font>
    <font>
      <b/>
      <sz val="12"/>
      <color indexed="30"/>
      <name val="Calibri"/>
      <family val="2"/>
    </font>
    <font>
      <b/>
      <sz val="10"/>
      <color indexed="30"/>
      <name val="Calibri"/>
      <family val="2"/>
    </font>
    <font>
      <b/>
      <sz val="11"/>
      <color indexed="30"/>
      <name val="Calibri"/>
      <family val="2"/>
    </font>
    <font>
      <sz val="10"/>
      <color indexed="10"/>
      <name val="Arial"/>
      <family val="2"/>
    </font>
    <font>
      <sz val="10"/>
      <name val="Calibri"/>
      <family val="2"/>
    </font>
    <font>
      <i/>
      <sz val="10"/>
      <name val="Calibri"/>
      <family val="2"/>
    </font>
    <font>
      <b/>
      <i/>
      <sz val="10"/>
      <name val="Calibri"/>
      <family val="2"/>
    </font>
    <font>
      <sz val="11"/>
      <color indexed="9"/>
      <name val="Calibri"/>
      <family val="2"/>
    </font>
    <font>
      <sz val="11"/>
      <color indexed="59"/>
      <name val="Calibri"/>
      <family val="2"/>
    </font>
    <font>
      <i/>
      <sz val="11"/>
      <color indexed="8"/>
      <name val="Calibri"/>
      <family val="2"/>
    </font>
    <font>
      <b/>
      <i/>
      <sz val="11"/>
      <color indexed="8"/>
      <name val="Calibri"/>
      <family val="2"/>
    </font>
    <font>
      <sz val="10"/>
      <color indexed="8"/>
      <name val="Calibri"/>
      <family val="2"/>
    </font>
    <font>
      <b/>
      <sz val="10"/>
      <color indexed="8"/>
      <name val="Calibri"/>
      <family val="2"/>
    </font>
    <font>
      <sz val="12"/>
      <color indexed="9"/>
      <name val="Calibri"/>
      <family val="2"/>
    </font>
    <font>
      <sz val="12"/>
      <color indexed="56"/>
      <name val="Calibri"/>
      <family val="2"/>
    </font>
    <font>
      <sz val="14"/>
      <color indexed="56"/>
      <name val="Calibri"/>
      <family val="2"/>
    </font>
    <font>
      <sz val="11"/>
      <color indexed="8"/>
      <name val="Calibri"/>
      <family val="2"/>
    </font>
    <font>
      <b/>
      <sz val="11"/>
      <color indexed="9"/>
      <name val="Calibri"/>
      <family val="2"/>
    </font>
    <font>
      <b/>
      <sz val="11"/>
      <color indexed="8"/>
      <name val="Calibri"/>
      <family val="2"/>
    </font>
    <font>
      <sz val="11"/>
      <color indexed="10"/>
      <name val="Calibri"/>
      <family val="2"/>
    </font>
    <font>
      <b/>
      <sz val="14"/>
      <color indexed="30"/>
      <name val="Calibri"/>
      <family val="2"/>
    </font>
    <font>
      <b/>
      <sz val="11"/>
      <color indexed="10"/>
      <name val="Calibri"/>
      <family val="2"/>
    </font>
    <font>
      <b/>
      <sz val="12"/>
      <color indexed="30"/>
      <name val="Calibri"/>
      <family val="2"/>
    </font>
    <font>
      <sz val="10"/>
      <color indexed="8"/>
      <name val="Arial"/>
      <family val="2"/>
    </font>
    <font>
      <b/>
      <sz val="11"/>
      <color indexed="30"/>
      <name val="Calibri"/>
      <family val="2"/>
    </font>
    <font>
      <sz val="11"/>
      <name val="Calibri"/>
      <family val="2"/>
    </font>
    <font>
      <b/>
      <sz val="12"/>
      <color indexed="56"/>
      <name val="Calibri"/>
      <family val="2"/>
    </font>
    <font>
      <i/>
      <sz val="11"/>
      <name val="Calibri"/>
      <family val="2"/>
    </font>
    <font>
      <b/>
      <sz val="11"/>
      <name val="Calibri"/>
      <family val="2"/>
    </font>
    <font>
      <b/>
      <sz val="12"/>
      <color indexed="9"/>
      <name val="Calibri"/>
      <family val="2"/>
    </font>
    <font>
      <sz val="10"/>
      <color indexed="8"/>
      <name val="Calibri"/>
      <family val="2"/>
    </font>
    <font>
      <b/>
      <sz val="11"/>
      <color indexed="59"/>
      <name val="Calibri"/>
      <family val="2"/>
    </font>
    <font>
      <i/>
      <sz val="11"/>
      <color indexed="8"/>
      <name val="Calibri"/>
      <family val="2"/>
    </font>
    <font>
      <b/>
      <i/>
      <sz val="11"/>
      <name val="Calibri"/>
      <family val="2"/>
    </font>
    <font>
      <b/>
      <sz val="14"/>
      <color indexed="56"/>
      <name val="Calibri"/>
      <family val="2"/>
    </font>
    <font>
      <sz val="12"/>
      <color indexed="8"/>
      <name val="Calibri"/>
      <family val="2"/>
    </font>
    <font>
      <b/>
      <sz val="12"/>
      <color indexed="8"/>
      <name val="Calibri"/>
      <family val="2"/>
    </font>
    <font>
      <b/>
      <sz val="12"/>
      <name val="Calibri"/>
      <family val="2"/>
    </font>
    <font>
      <b/>
      <i/>
      <sz val="22"/>
      <color indexed="8"/>
      <name val="Calibri"/>
      <family val="2"/>
    </font>
    <font>
      <b/>
      <i/>
      <sz val="10"/>
      <color indexed="8"/>
      <name val="Calibri"/>
      <family val="2"/>
    </font>
    <font>
      <b/>
      <sz val="12"/>
      <color indexed="56"/>
      <name val="Calibri"/>
      <family val="2"/>
    </font>
    <font>
      <sz val="12"/>
      <color indexed="56"/>
      <name val="Calibri"/>
      <family val="2"/>
    </font>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b/>
      <sz val="11"/>
      <color rgb="FF002060"/>
      <name val="Calibri"/>
      <family val="2"/>
      <scheme val="minor"/>
    </font>
    <font>
      <i/>
      <sz val="11"/>
      <color theme="1"/>
      <name val="Calibri"/>
      <family val="2"/>
      <scheme val="minor"/>
    </font>
  </fonts>
  <fills count="17">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indexed="42"/>
        <bgColor indexed="64"/>
      </patternFill>
    </fill>
    <fill>
      <patternFill patternType="solid">
        <fgColor indexed="26"/>
        <bgColor indexed="64"/>
      </patternFill>
    </fill>
    <fill>
      <patternFill patternType="solid">
        <fgColor indexed="13"/>
        <bgColor indexed="64"/>
      </patternFill>
    </fill>
    <fill>
      <patternFill patternType="solid">
        <fgColor indexed="29"/>
        <bgColor indexed="64"/>
      </patternFill>
    </fill>
    <fill>
      <patternFill patternType="solid">
        <fgColor indexed="56"/>
        <bgColor indexed="64"/>
      </patternFill>
    </fill>
    <fill>
      <patternFill patternType="solid">
        <fgColor indexed="46"/>
        <bgColor indexed="64"/>
      </patternFill>
    </fill>
    <fill>
      <patternFill patternType="solid">
        <fgColor indexed="31"/>
        <bgColor indexed="64"/>
      </patternFill>
    </fill>
    <fill>
      <patternFill patternType="solid">
        <fgColor indexed="44"/>
        <bgColor indexed="64"/>
      </patternFill>
    </fill>
    <fill>
      <patternFill patternType="solid">
        <fgColor indexed="11"/>
        <bgColor indexed="64"/>
      </patternFill>
    </fill>
    <fill>
      <patternFill patternType="solid">
        <fgColor indexed="30"/>
        <bgColor indexed="64"/>
      </patternFill>
    </fill>
    <fill>
      <patternFill patternType="solid">
        <fgColor rgb="FFCCFFFF"/>
        <bgColor indexed="64"/>
      </patternFill>
    </fill>
    <fill>
      <patternFill patternType="solid">
        <fgColor theme="0"/>
        <bgColor indexed="64"/>
      </patternFill>
    </fill>
    <fill>
      <patternFill patternType="solid">
        <fgColor theme="4" tint="0.39997558519241921"/>
        <bgColor indexed="64"/>
      </patternFill>
    </fill>
  </fills>
  <borders count="96">
    <border>
      <left/>
      <right/>
      <top/>
      <bottom/>
      <diagonal/>
    </border>
    <border>
      <left style="medium">
        <color indexed="56"/>
      </left>
      <right style="thin">
        <color indexed="56"/>
      </right>
      <top style="medium">
        <color indexed="56"/>
      </top>
      <bottom style="thin">
        <color indexed="56"/>
      </bottom>
      <diagonal/>
    </border>
    <border>
      <left style="medium">
        <color indexed="56"/>
      </left>
      <right style="thin">
        <color indexed="56"/>
      </right>
      <top style="thin">
        <color indexed="56"/>
      </top>
      <bottom style="thin">
        <color indexed="56"/>
      </bottom>
      <diagonal/>
    </border>
    <border>
      <left style="medium">
        <color indexed="56"/>
      </left>
      <right style="thin">
        <color indexed="56"/>
      </right>
      <top style="thin">
        <color indexed="56"/>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indexed="56"/>
      </left>
      <right/>
      <top style="double">
        <color indexed="56"/>
      </top>
      <bottom/>
      <diagonal/>
    </border>
    <border>
      <left/>
      <right/>
      <top style="double">
        <color indexed="56"/>
      </top>
      <bottom/>
      <diagonal/>
    </border>
    <border>
      <left/>
      <right style="double">
        <color indexed="56"/>
      </right>
      <top style="double">
        <color indexed="56"/>
      </top>
      <bottom/>
      <diagonal/>
    </border>
    <border>
      <left style="double">
        <color indexed="56"/>
      </left>
      <right/>
      <top/>
      <bottom/>
      <diagonal/>
    </border>
    <border>
      <left/>
      <right style="double">
        <color indexed="56"/>
      </right>
      <top/>
      <bottom/>
      <diagonal/>
    </border>
    <border>
      <left style="medium">
        <color indexed="56"/>
      </left>
      <right/>
      <top/>
      <bottom/>
      <diagonal/>
    </border>
    <border>
      <left/>
      <right style="medium">
        <color indexed="56"/>
      </right>
      <top/>
      <bottom/>
      <diagonal/>
    </border>
    <border>
      <left style="medium">
        <color indexed="56"/>
      </left>
      <right/>
      <top/>
      <bottom style="medium">
        <color indexed="56"/>
      </bottom>
      <diagonal/>
    </border>
    <border>
      <left/>
      <right/>
      <top/>
      <bottom style="medium">
        <color indexed="56"/>
      </bottom>
      <diagonal/>
    </border>
    <border>
      <left/>
      <right style="medium">
        <color indexed="56"/>
      </right>
      <top/>
      <bottom style="medium">
        <color indexed="56"/>
      </bottom>
      <diagonal/>
    </border>
    <border>
      <left style="medium">
        <color indexed="56"/>
      </left>
      <right/>
      <top style="thin">
        <color indexed="56"/>
      </top>
      <bottom/>
      <diagonal/>
    </border>
    <border>
      <left/>
      <right/>
      <top style="thin">
        <color indexed="56"/>
      </top>
      <bottom/>
      <diagonal/>
    </border>
    <border>
      <left/>
      <right style="medium">
        <color indexed="56"/>
      </right>
      <top style="thin">
        <color indexed="56"/>
      </top>
      <bottom/>
      <diagonal/>
    </border>
    <border>
      <left/>
      <right/>
      <top/>
      <bottom style="thin">
        <color indexed="64"/>
      </bottom>
      <diagonal/>
    </border>
    <border>
      <left style="medium">
        <color indexed="56"/>
      </left>
      <right/>
      <top/>
      <bottom style="thin">
        <color indexed="56"/>
      </bottom>
      <diagonal/>
    </border>
    <border>
      <left/>
      <right/>
      <top/>
      <bottom style="thin">
        <color indexed="56"/>
      </bottom>
      <diagonal/>
    </border>
    <border>
      <left/>
      <right style="medium">
        <color indexed="56"/>
      </right>
      <top/>
      <bottom style="thin">
        <color indexed="56"/>
      </bottom>
      <diagonal/>
    </border>
    <border>
      <left style="thin">
        <color indexed="56"/>
      </left>
      <right style="thin">
        <color indexed="56"/>
      </right>
      <top style="thin">
        <color indexed="56"/>
      </top>
      <bottom style="thin">
        <color indexed="56"/>
      </bottom>
      <diagonal/>
    </border>
    <border>
      <left style="thin">
        <color indexed="56"/>
      </left>
      <right style="thin">
        <color indexed="56"/>
      </right>
      <top style="thin">
        <color indexed="56"/>
      </top>
      <bottom/>
      <diagonal/>
    </border>
    <border>
      <left style="thin">
        <color indexed="56"/>
      </left>
      <right style="thin">
        <color indexed="56"/>
      </right>
      <top/>
      <bottom style="thin">
        <color indexed="56"/>
      </bottom>
      <diagonal/>
    </border>
    <border>
      <left style="medium">
        <color indexed="56"/>
      </left>
      <right style="medium">
        <color indexed="56"/>
      </right>
      <top style="medium">
        <color indexed="56"/>
      </top>
      <bottom style="medium">
        <color indexed="56"/>
      </bottom>
      <diagonal/>
    </border>
    <border>
      <left style="medium">
        <color indexed="56"/>
      </left>
      <right/>
      <top style="medium">
        <color indexed="56"/>
      </top>
      <bottom/>
      <diagonal/>
    </border>
    <border>
      <left/>
      <right/>
      <top style="medium">
        <color indexed="56"/>
      </top>
      <bottom/>
      <diagonal/>
    </border>
    <border>
      <left/>
      <right style="medium">
        <color indexed="56"/>
      </right>
      <top style="medium">
        <color indexed="56"/>
      </top>
      <bottom/>
      <diagonal/>
    </border>
    <border>
      <left style="double">
        <color indexed="56"/>
      </left>
      <right/>
      <top/>
      <bottom style="double">
        <color indexed="56"/>
      </bottom>
      <diagonal/>
    </border>
    <border>
      <left/>
      <right/>
      <top/>
      <bottom style="double">
        <color indexed="56"/>
      </bottom>
      <diagonal/>
    </border>
    <border>
      <left/>
      <right style="double">
        <color indexed="56"/>
      </right>
      <top/>
      <bottom style="double">
        <color indexed="56"/>
      </bottom>
      <diagonal/>
    </border>
    <border>
      <left/>
      <right/>
      <top style="medium">
        <color indexed="56"/>
      </top>
      <bottom style="double">
        <color indexed="56"/>
      </bottom>
      <diagonal/>
    </border>
    <border>
      <left/>
      <right/>
      <top style="double">
        <color indexed="56"/>
      </top>
      <bottom style="thin">
        <color indexed="56"/>
      </bottom>
      <diagonal/>
    </border>
    <border>
      <left style="double">
        <color indexed="18"/>
      </left>
      <right/>
      <top/>
      <bottom/>
      <diagonal/>
    </border>
    <border>
      <left/>
      <right style="double">
        <color indexed="18"/>
      </right>
      <top/>
      <bottom/>
      <diagonal/>
    </border>
    <border>
      <left style="double">
        <color indexed="18"/>
      </left>
      <right/>
      <top/>
      <bottom style="double">
        <color indexed="18"/>
      </bottom>
      <diagonal/>
    </border>
    <border>
      <left/>
      <right/>
      <top/>
      <bottom style="double">
        <color indexed="18"/>
      </bottom>
      <diagonal/>
    </border>
    <border>
      <left/>
      <right style="double">
        <color indexed="18"/>
      </right>
      <top/>
      <bottom style="double">
        <color indexed="18"/>
      </bottom>
      <diagonal/>
    </border>
    <border>
      <left style="double">
        <color indexed="18"/>
      </left>
      <right/>
      <top style="double">
        <color indexed="18"/>
      </top>
      <bottom/>
      <diagonal/>
    </border>
    <border>
      <left/>
      <right/>
      <top style="double">
        <color indexed="18"/>
      </top>
      <bottom/>
      <diagonal/>
    </border>
    <border>
      <left/>
      <right style="double">
        <color indexed="18"/>
      </right>
      <top style="double">
        <color indexed="18"/>
      </top>
      <bottom/>
      <diagonal/>
    </border>
    <border>
      <left/>
      <right style="thin">
        <color indexed="64"/>
      </right>
      <top/>
      <bottom/>
      <diagonal/>
    </border>
    <border>
      <left style="thin">
        <color indexed="56"/>
      </left>
      <right/>
      <top style="double">
        <color indexed="56"/>
      </top>
      <bottom style="thin">
        <color indexed="56"/>
      </bottom>
      <diagonal/>
    </border>
    <border>
      <left/>
      <right style="thin">
        <color indexed="56"/>
      </right>
      <top style="double">
        <color indexed="56"/>
      </top>
      <bottom style="thin">
        <color indexed="56"/>
      </bottom>
      <diagonal/>
    </border>
    <border>
      <left style="thin">
        <color indexed="56"/>
      </left>
      <right/>
      <top style="thin">
        <color indexed="56"/>
      </top>
      <bottom style="thin">
        <color indexed="56"/>
      </bottom>
      <diagonal/>
    </border>
    <border>
      <left/>
      <right style="thin">
        <color indexed="56"/>
      </right>
      <top style="thin">
        <color indexed="56"/>
      </top>
      <bottom style="thin">
        <color indexed="56"/>
      </bottom>
      <diagonal/>
    </border>
    <border>
      <left style="medium">
        <color indexed="56"/>
      </left>
      <right/>
      <top/>
      <bottom style="thin">
        <color indexed="64"/>
      </bottom>
      <diagonal/>
    </border>
    <border>
      <left/>
      <right style="medium">
        <color indexed="56"/>
      </right>
      <top/>
      <bottom style="thin">
        <color indexed="64"/>
      </bottom>
      <diagonal/>
    </border>
    <border>
      <left style="thin">
        <color indexed="56"/>
      </left>
      <right/>
      <top style="thin">
        <color indexed="56"/>
      </top>
      <bottom/>
      <diagonal/>
    </border>
    <border>
      <left/>
      <right style="thin">
        <color indexed="56"/>
      </right>
      <top style="thin">
        <color indexed="56"/>
      </top>
      <bottom/>
      <diagonal/>
    </border>
    <border>
      <left style="thin">
        <color indexed="56"/>
      </left>
      <right/>
      <top/>
      <bottom style="thin">
        <color indexed="56"/>
      </bottom>
      <diagonal/>
    </border>
    <border>
      <left/>
      <right style="thin">
        <color indexed="56"/>
      </right>
      <top/>
      <bottom style="thin">
        <color indexed="56"/>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56"/>
      </left>
      <right/>
      <top style="medium">
        <color indexed="56"/>
      </top>
      <bottom style="medium">
        <color indexed="56"/>
      </bottom>
      <diagonal/>
    </border>
    <border>
      <left/>
      <right style="medium">
        <color indexed="56"/>
      </right>
      <top style="medium">
        <color indexed="56"/>
      </top>
      <bottom style="medium">
        <color indexed="56"/>
      </bottom>
      <diagonal/>
    </border>
    <border>
      <left style="medium">
        <color indexed="56"/>
      </left>
      <right/>
      <top style="thin">
        <color indexed="64"/>
      </top>
      <bottom style="thin">
        <color indexed="64"/>
      </bottom>
      <diagonal/>
    </border>
    <border>
      <left/>
      <right style="medium">
        <color indexed="56"/>
      </right>
      <top style="thin">
        <color indexed="64"/>
      </top>
      <bottom style="thin">
        <color indexed="64"/>
      </bottom>
      <diagonal/>
    </border>
    <border>
      <left/>
      <right/>
      <top style="medium">
        <color indexed="56"/>
      </top>
      <bottom style="medium">
        <color indexed="56"/>
      </bottom>
      <diagonal/>
    </border>
    <border>
      <left style="thin">
        <color indexed="56"/>
      </left>
      <right style="medium">
        <color indexed="56"/>
      </right>
      <top style="thin">
        <color indexed="56"/>
      </top>
      <bottom style="thin">
        <color indexed="56"/>
      </bottom>
      <diagonal/>
    </border>
    <border>
      <left style="thin">
        <color indexed="56"/>
      </left>
      <right style="thin">
        <color indexed="56"/>
      </right>
      <top style="medium">
        <color indexed="56"/>
      </top>
      <bottom style="thin">
        <color indexed="56"/>
      </bottom>
      <diagonal/>
    </border>
    <border>
      <left style="thin">
        <color indexed="56"/>
      </left>
      <right style="medium">
        <color indexed="56"/>
      </right>
      <top style="medium">
        <color indexed="56"/>
      </top>
      <bottom style="thin">
        <color indexed="56"/>
      </bottom>
      <diagonal/>
    </border>
    <border>
      <left style="medium">
        <color indexed="56"/>
      </left>
      <right/>
      <top style="thin">
        <color indexed="56"/>
      </top>
      <bottom style="double">
        <color indexed="64"/>
      </bottom>
      <diagonal/>
    </border>
    <border>
      <left/>
      <right/>
      <top style="thin">
        <color indexed="56"/>
      </top>
      <bottom style="double">
        <color indexed="64"/>
      </bottom>
      <diagonal/>
    </border>
    <border>
      <left style="thin">
        <color indexed="56"/>
      </left>
      <right style="medium">
        <color indexed="56"/>
      </right>
      <top style="thin">
        <color indexed="56"/>
      </top>
      <bottom/>
      <diagonal/>
    </border>
    <border>
      <left style="medium">
        <color indexed="56"/>
      </left>
      <right/>
      <top style="double">
        <color indexed="56"/>
      </top>
      <bottom style="thin">
        <color indexed="56"/>
      </bottom>
      <diagonal/>
    </border>
    <border>
      <left style="thin">
        <color indexed="56"/>
      </left>
      <right style="thin">
        <color indexed="56"/>
      </right>
      <top style="double">
        <color indexed="56"/>
      </top>
      <bottom style="thin">
        <color indexed="56"/>
      </bottom>
      <diagonal/>
    </border>
    <border>
      <left style="thin">
        <color indexed="56"/>
      </left>
      <right style="medium">
        <color indexed="56"/>
      </right>
      <top style="double">
        <color indexed="56"/>
      </top>
      <bottom style="thin">
        <color indexed="56"/>
      </bottom>
      <diagonal/>
    </border>
    <border>
      <left style="thin">
        <color indexed="64"/>
      </left>
      <right/>
      <top style="thin">
        <color indexed="56"/>
      </top>
      <bottom style="double">
        <color indexed="64"/>
      </bottom>
      <diagonal/>
    </border>
    <border>
      <left/>
      <right style="medium">
        <color indexed="56"/>
      </right>
      <top style="thin">
        <color indexed="56"/>
      </top>
      <bottom style="double">
        <color indexed="64"/>
      </bottom>
      <diagonal/>
    </border>
    <border>
      <left style="medium">
        <color indexed="56"/>
      </left>
      <right/>
      <top style="thin">
        <color indexed="64"/>
      </top>
      <bottom style="medium">
        <color indexed="56"/>
      </bottom>
      <diagonal/>
    </border>
    <border>
      <left/>
      <right/>
      <top style="thin">
        <color indexed="64"/>
      </top>
      <bottom style="medium">
        <color indexed="56"/>
      </bottom>
      <diagonal/>
    </border>
    <border>
      <left/>
      <right style="medium">
        <color indexed="56"/>
      </right>
      <top style="thin">
        <color indexed="64"/>
      </top>
      <bottom style="medium">
        <color indexed="56"/>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thin">
        <color rgb="FF002060"/>
      </bottom>
      <diagonal/>
    </border>
    <border>
      <left/>
      <right/>
      <top/>
      <bottom style="thin">
        <color rgb="FF002060"/>
      </bottom>
      <diagonal/>
    </border>
    <border>
      <left/>
      <right style="medium">
        <color rgb="FF002060"/>
      </right>
      <top/>
      <bottom style="thin">
        <color rgb="FF002060"/>
      </bottom>
      <diagonal/>
    </border>
    <border>
      <left style="medium">
        <color rgb="FF002060"/>
      </left>
      <right/>
      <top style="thin">
        <color rgb="FF002060"/>
      </top>
      <bottom/>
      <diagonal/>
    </border>
    <border>
      <left/>
      <right/>
      <top style="thin">
        <color rgb="FF002060"/>
      </top>
      <bottom/>
      <diagonal/>
    </border>
    <border>
      <left/>
      <right style="medium">
        <color rgb="FF002060"/>
      </right>
      <top style="thin">
        <color rgb="FF002060"/>
      </top>
      <bottom/>
      <diagonal/>
    </border>
    <border>
      <left style="medium">
        <color rgb="FF002060"/>
      </left>
      <right/>
      <top/>
      <bottom style="medium">
        <color rgb="FF002060"/>
      </bottom>
      <diagonal/>
    </border>
    <border>
      <left/>
      <right/>
      <top/>
      <bottom style="medium">
        <color rgb="FF002060"/>
      </bottom>
      <diagonal/>
    </border>
    <border>
      <left/>
      <right style="medium">
        <color rgb="FF002060"/>
      </right>
      <top/>
      <bottom style="medium">
        <color rgb="FF002060"/>
      </bottom>
      <diagonal/>
    </border>
  </borders>
  <cellStyleXfs count="3">
    <xf numFmtId="0" fontId="0" fillId="0" borderId="0"/>
    <xf numFmtId="43" fontId="23" fillId="0" borderId="0" applyFont="0" applyFill="0" applyBorder="0" applyAlignment="0" applyProtection="0"/>
    <xf numFmtId="9" fontId="23" fillId="0" borderId="0" applyFont="0" applyFill="0" applyBorder="0" applyAlignment="0" applyProtection="0"/>
  </cellStyleXfs>
  <cellXfs count="494">
    <xf numFmtId="0" fontId="0" fillId="0" borderId="0" xfId="0"/>
    <xf numFmtId="0" fontId="0" fillId="2" borderId="1" xfId="0" applyFill="1" applyBorder="1" applyAlignment="1" applyProtection="1">
      <alignment horizontal="left"/>
      <protection locked="0"/>
    </xf>
    <xf numFmtId="0" fontId="0" fillId="2" borderId="2" xfId="0" applyFill="1" applyBorder="1" applyAlignment="1" applyProtection="1">
      <alignment horizontal="left"/>
      <protection locked="0"/>
    </xf>
    <xf numFmtId="0" fontId="0" fillId="2" borderId="3" xfId="0" applyFill="1" applyBorder="1" applyAlignment="1" applyProtection="1">
      <alignment horizontal="left"/>
      <protection locked="0"/>
    </xf>
    <xf numFmtId="0" fontId="27" fillId="0" borderId="0" xfId="0" applyFont="1"/>
    <xf numFmtId="0" fontId="25" fillId="0" borderId="0" xfId="0" applyFont="1"/>
    <xf numFmtId="0" fontId="0" fillId="3" borderId="4" xfId="0" applyFill="1" applyBorder="1"/>
    <xf numFmtId="0" fontId="25" fillId="3" borderId="4" xfId="0" applyFont="1" applyFill="1" applyBorder="1" applyAlignment="1">
      <alignment horizontal="center"/>
    </xf>
    <xf numFmtId="0" fontId="28" fillId="3" borderId="4" xfId="0" applyFont="1" applyFill="1" applyBorder="1" applyAlignment="1">
      <alignment horizontal="center"/>
    </xf>
    <xf numFmtId="0" fontId="0" fillId="0" borderId="4" xfId="0" applyBorder="1"/>
    <xf numFmtId="0" fontId="0" fillId="0" borderId="4" xfId="0" quotePrefix="1" applyBorder="1"/>
    <xf numFmtId="165" fontId="23" fillId="0" borderId="4" xfId="1" applyNumberFormat="1" applyFont="1" applyBorder="1"/>
    <xf numFmtId="43" fontId="23" fillId="0" borderId="4" xfId="1" applyFont="1" applyBorder="1" applyAlignment="1">
      <alignment horizontal="center"/>
    </xf>
    <xf numFmtId="165" fontId="23" fillId="0" borderId="0" xfId="1" applyNumberFormat="1" applyFont="1" applyBorder="1"/>
    <xf numFmtId="0" fontId="26" fillId="0" borderId="0" xfId="0" applyFont="1" applyAlignment="1">
      <alignment horizontal="center" vertical="center" wrapText="1"/>
    </xf>
    <xf numFmtId="43" fontId="23" fillId="0" borderId="4" xfId="1" quotePrefix="1" applyFont="1" applyBorder="1" applyAlignment="1">
      <alignment horizontal="center"/>
    </xf>
    <xf numFmtId="43" fontId="23" fillId="0" borderId="0" xfId="1" quotePrefix="1" applyFont="1" applyBorder="1" applyAlignment="1">
      <alignment horizontal="center"/>
    </xf>
    <xf numFmtId="0" fontId="29" fillId="0" borderId="0" xfId="0" applyFont="1"/>
    <xf numFmtId="0" fontId="25" fillId="3" borderId="4" xfId="0" applyFont="1" applyFill="1" applyBorder="1" applyAlignment="1">
      <alignment horizontal="center" wrapText="1"/>
    </xf>
    <xf numFmtId="0" fontId="0" fillId="4" borderId="4" xfId="0" applyFill="1" applyBorder="1"/>
    <xf numFmtId="0" fontId="25" fillId="4" borderId="4" xfId="0" applyFont="1" applyFill="1" applyBorder="1" applyAlignment="1">
      <alignment horizontal="center"/>
    </xf>
    <xf numFmtId="0" fontId="25" fillId="4" borderId="5" xfId="0" applyFont="1" applyFill="1" applyBorder="1" applyAlignment="1">
      <alignment horizontal="center"/>
    </xf>
    <xf numFmtId="0" fontId="25" fillId="0" borderId="4" xfId="0" applyFont="1" applyBorder="1"/>
    <xf numFmtId="10" fontId="0" fillId="0" borderId="4" xfId="0" applyNumberFormat="1" applyBorder="1" applyAlignment="1">
      <alignment horizontal="center"/>
    </xf>
    <xf numFmtId="166" fontId="0" fillId="0" borderId="4" xfId="0" applyNumberFormat="1" applyBorder="1"/>
    <xf numFmtId="10" fontId="0" fillId="0" borderId="4" xfId="0" applyNumberFormat="1" applyBorder="1"/>
    <xf numFmtId="0" fontId="25" fillId="5" borderId="6" xfId="0" applyFont="1" applyFill="1" applyBorder="1"/>
    <xf numFmtId="0" fontId="25" fillId="5" borderId="7" xfId="0" applyFont="1" applyFill="1" applyBorder="1"/>
    <xf numFmtId="0" fontId="25" fillId="5" borderId="8" xfId="0" applyFont="1" applyFill="1" applyBorder="1"/>
    <xf numFmtId="0" fontId="25" fillId="5" borderId="4" xfId="0" applyFont="1" applyFill="1" applyBorder="1"/>
    <xf numFmtId="0" fontId="0" fillId="5" borderId="4" xfId="0" applyFill="1" applyBorder="1"/>
    <xf numFmtId="165" fontId="23" fillId="5" borderId="4" xfId="1" applyNumberFormat="1" applyFont="1" applyFill="1" applyBorder="1"/>
    <xf numFmtId="0" fontId="26" fillId="5" borderId="4" xfId="0" applyFont="1" applyFill="1" applyBorder="1"/>
    <xf numFmtId="0" fontId="0" fillId="2" borderId="4" xfId="0" applyFill="1" applyBorder="1"/>
    <xf numFmtId="10" fontId="23" fillId="2" borderId="4" xfId="2" applyNumberFormat="1" applyFont="1" applyFill="1" applyBorder="1"/>
    <xf numFmtId="166" fontId="26" fillId="2" borderId="4" xfId="0" quotePrefix="1" applyNumberFormat="1" applyFont="1" applyFill="1" applyBorder="1"/>
    <xf numFmtId="10" fontId="0" fillId="2" borderId="4" xfId="0" applyNumberFormat="1" applyFill="1" applyBorder="1"/>
    <xf numFmtId="0" fontId="0" fillId="2" borderId="4" xfId="0" quotePrefix="1" applyFill="1" applyBorder="1"/>
    <xf numFmtId="3" fontId="30" fillId="0" borderId="4" xfId="0" applyNumberFormat="1" applyFont="1" applyBorder="1" applyAlignment="1">
      <alignment horizontal="center" vertical="center" wrapText="1"/>
    </xf>
    <xf numFmtId="3" fontId="30" fillId="0" borderId="0" xfId="0" applyNumberFormat="1" applyFont="1" applyAlignment="1">
      <alignment horizontal="left" vertical="center" wrapText="1"/>
    </xf>
    <xf numFmtId="3" fontId="30" fillId="0" borderId="0" xfId="0" applyNumberFormat="1" applyFont="1" applyAlignment="1">
      <alignment horizontal="center" vertical="center" wrapText="1"/>
    </xf>
    <xf numFmtId="0" fontId="0" fillId="2" borderId="0" xfId="0" quotePrefix="1" applyFill="1"/>
    <xf numFmtId="0" fontId="0" fillId="0" borderId="0" xfId="0" applyAlignment="1">
      <alignment horizontal="left" wrapText="1"/>
    </xf>
    <xf numFmtId="0" fontId="31" fillId="0" borderId="0" xfId="0" applyFont="1"/>
    <xf numFmtId="9" fontId="0" fillId="6" borderId="0" xfId="0" applyNumberFormat="1" applyFill="1" applyAlignment="1">
      <alignment horizontal="left"/>
    </xf>
    <xf numFmtId="37" fontId="23" fillId="0" borderId="4" xfId="1" quotePrefix="1" applyNumberFormat="1" applyFont="1" applyBorder="1" applyAlignment="1">
      <alignment horizontal="left"/>
    </xf>
    <xf numFmtId="9" fontId="23" fillId="0" borderId="4" xfId="2" applyFont="1" applyBorder="1"/>
    <xf numFmtId="10" fontId="23" fillId="2" borderId="6" xfId="2" applyNumberFormat="1" applyFont="1" applyFill="1" applyBorder="1" applyAlignment="1">
      <alignment horizontal="center"/>
    </xf>
    <xf numFmtId="10" fontId="23" fillId="2" borderId="7" xfId="2" applyNumberFormat="1" applyFont="1" applyFill="1" applyBorder="1" applyAlignment="1">
      <alignment horizontal="center"/>
    </xf>
    <xf numFmtId="10" fontId="23" fillId="2" borderId="8" xfId="2" applyNumberFormat="1" applyFont="1" applyFill="1" applyBorder="1" applyAlignment="1">
      <alignment horizontal="center"/>
    </xf>
    <xf numFmtId="0" fontId="0" fillId="2" borderId="4" xfId="0" applyFill="1" applyBorder="1" applyAlignment="1">
      <alignment horizontal="center"/>
    </xf>
    <xf numFmtId="3" fontId="0" fillId="6" borderId="0" xfId="0" applyNumberFormat="1" applyFill="1" applyAlignment="1">
      <alignment horizontal="left"/>
    </xf>
    <xf numFmtId="3" fontId="0" fillId="0" borderId="0" xfId="0" applyNumberFormat="1"/>
    <xf numFmtId="0" fontId="0" fillId="2" borderId="0" xfId="0" applyFill="1" applyProtection="1">
      <protection locked="0"/>
    </xf>
    <xf numFmtId="0" fontId="32" fillId="2" borderId="0" xfId="0" applyFont="1" applyFill="1" applyProtection="1">
      <protection locked="0"/>
    </xf>
    <xf numFmtId="166" fontId="23" fillId="0" borderId="4" xfId="2" applyNumberFormat="1" applyFont="1" applyBorder="1"/>
    <xf numFmtId="164" fontId="0" fillId="2" borderId="0" xfId="0" applyNumberFormat="1" applyFill="1" applyAlignment="1">
      <alignment horizontal="center" vertical="center"/>
    </xf>
    <xf numFmtId="0" fontId="32" fillId="2" borderId="0" xfId="0" applyFont="1" applyFill="1"/>
    <xf numFmtId="0" fontId="0" fillId="2" borderId="0" xfId="0" applyFill="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0" fillId="2" borderId="13" xfId="0" applyFill="1" applyBorder="1"/>
    <xf numFmtId="0" fontId="33" fillId="2" borderId="0" xfId="0" applyFont="1" applyFill="1" applyAlignment="1">
      <alignment vertical="center" wrapText="1"/>
    </xf>
    <xf numFmtId="0" fontId="0" fillId="2" borderId="0" xfId="0" applyFill="1" applyAlignment="1">
      <alignment vertical="center"/>
    </xf>
    <xf numFmtId="0" fontId="0" fillId="2" borderId="14" xfId="0" applyFill="1" applyBorder="1" applyAlignment="1">
      <alignment horizontal="left" vertical="center"/>
    </xf>
    <xf numFmtId="0" fontId="0" fillId="2" borderId="0" xfId="0" applyFill="1" applyAlignment="1">
      <alignment horizontal="left" vertical="center"/>
    </xf>
    <xf numFmtId="0" fontId="0" fillId="2" borderId="15" xfId="0" applyFill="1" applyBorder="1" applyAlignment="1">
      <alignment horizontal="left" vertical="center"/>
    </xf>
    <xf numFmtId="0" fontId="0" fillId="2" borderId="16" xfId="0" applyFill="1" applyBorder="1" applyAlignment="1">
      <alignment horizontal="left" vertical="center"/>
    </xf>
    <xf numFmtId="0" fontId="0" fillId="2" borderId="17" xfId="0" applyFill="1" applyBorder="1" applyAlignment="1">
      <alignment horizontal="left" vertical="center"/>
    </xf>
    <xf numFmtId="0" fontId="0" fillId="2" borderId="18" xfId="0" applyFill="1" applyBorder="1" applyAlignment="1">
      <alignment horizontal="left" vertical="center"/>
    </xf>
    <xf numFmtId="0" fontId="25" fillId="2" borderId="14" xfId="0" applyFont="1" applyFill="1" applyBorder="1" applyAlignment="1">
      <alignment vertical="center"/>
    </xf>
    <xf numFmtId="0" fontId="25" fillId="2" borderId="0" xfId="0" applyFont="1" applyFill="1" applyAlignment="1">
      <alignment vertical="center"/>
    </xf>
    <xf numFmtId="0" fontId="0" fillId="2" borderId="0" xfId="0" applyFill="1" applyAlignment="1">
      <alignment vertical="center" wrapText="1"/>
    </xf>
    <xf numFmtId="0" fontId="0" fillId="2" borderId="15" xfId="0" applyFill="1" applyBorder="1" applyAlignment="1">
      <alignment vertical="center" wrapText="1"/>
    </xf>
    <xf numFmtId="0" fontId="0" fillId="2" borderId="15" xfId="0" applyFill="1" applyBorder="1" applyAlignment="1">
      <alignment vertical="center"/>
    </xf>
    <xf numFmtId="0" fontId="0" fillId="2" borderId="14" xfId="0" applyFill="1" applyBorder="1" applyAlignment="1">
      <alignment vertical="center"/>
    </xf>
    <xf numFmtId="0" fontId="0" fillId="2" borderId="14" xfId="0" applyFill="1" applyBorder="1" applyAlignment="1">
      <alignment vertical="center" wrapText="1"/>
    </xf>
    <xf numFmtId="0" fontId="0" fillId="2" borderId="19" xfId="0" applyFill="1" applyBorder="1" applyAlignment="1">
      <alignment vertical="center" wrapText="1"/>
    </xf>
    <xf numFmtId="0" fontId="0" fillId="2" borderId="20" xfId="0" applyFill="1" applyBorder="1" applyAlignment="1">
      <alignment vertical="center" wrapText="1"/>
    </xf>
    <xf numFmtId="0" fontId="0" fillId="2" borderId="20" xfId="0" applyFill="1" applyBorder="1" applyAlignment="1">
      <alignment horizontal="left" vertical="center"/>
    </xf>
    <xf numFmtId="0" fontId="0" fillId="2" borderId="21" xfId="0" applyFill="1" applyBorder="1" applyAlignment="1">
      <alignment horizontal="left" vertical="center"/>
    </xf>
    <xf numFmtId="0" fontId="24" fillId="2" borderId="0" xfId="0" applyFont="1" applyFill="1" applyAlignment="1">
      <alignment vertical="center"/>
    </xf>
    <xf numFmtId="0" fontId="24" fillId="2" borderId="14" xfId="0" applyFont="1" applyFill="1" applyBorder="1" applyAlignment="1">
      <alignment horizontal="left" vertical="center"/>
    </xf>
    <xf numFmtId="0" fontId="24" fillId="2" borderId="0" xfId="0" applyFont="1" applyFill="1" applyAlignment="1">
      <alignment horizontal="left" vertical="center"/>
    </xf>
    <xf numFmtId="0" fontId="0" fillId="2" borderId="22" xfId="0" applyFill="1" applyBorder="1" applyAlignment="1">
      <alignment horizontal="center" vertical="center"/>
    </xf>
    <xf numFmtId="0" fontId="0" fillId="2" borderId="0" xfId="0" applyFill="1" applyAlignment="1">
      <alignment horizontal="center" vertical="center"/>
    </xf>
    <xf numFmtId="0" fontId="25" fillId="2" borderId="0" xfId="0" applyFont="1" applyFill="1" applyAlignment="1">
      <alignment horizontal="left" vertical="center"/>
    </xf>
    <xf numFmtId="0" fontId="0" fillId="2" borderId="23" xfId="0" applyFill="1" applyBorder="1" applyAlignment="1">
      <alignment vertical="center"/>
    </xf>
    <xf numFmtId="0" fontId="0" fillId="2" borderId="24" xfId="0" applyFill="1" applyBorder="1" applyAlignment="1">
      <alignment vertical="center"/>
    </xf>
    <xf numFmtId="0" fontId="0" fillId="2" borderId="25" xfId="0" applyFill="1" applyBorder="1" applyAlignment="1">
      <alignment vertical="center"/>
    </xf>
    <xf numFmtId="0" fontId="24" fillId="2" borderId="14" xfId="0" applyFont="1" applyFill="1" applyBorder="1" applyAlignment="1">
      <alignment vertical="center"/>
    </xf>
    <xf numFmtId="0" fontId="24" fillId="2" borderId="15" xfId="0" applyFont="1" applyFill="1" applyBorder="1" applyAlignment="1">
      <alignment vertical="center"/>
    </xf>
    <xf numFmtId="0" fontId="34" fillId="2" borderId="14" xfId="0" applyFont="1" applyFill="1" applyBorder="1" applyAlignment="1">
      <alignment horizontal="left" vertical="center"/>
    </xf>
    <xf numFmtId="0" fontId="34" fillId="2" borderId="0" xfId="0" applyFont="1" applyFill="1" applyAlignment="1">
      <alignment horizontal="left" vertical="center"/>
    </xf>
    <xf numFmtId="0" fontId="34" fillId="2" borderId="15" xfId="0" applyFont="1" applyFill="1" applyBorder="1" applyAlignment="1">
      <alignment horizontal="left" vertical="center"/>
    </xf>
    <xf numFmtId="0" fontId="35" fillId="2" borderId="14" xfId="0" applyFont="1" applyFill="1" applyBorder="1" applyAlignment="1">
      <alignment horizontal="left" vertical="center"/>
    </xf>
    <xf numFmtId="0" fontId="0" fillId="2" borderId="14" xfId="0" applyFill="1" applyBorder="1"/>
    <xf numFmtId="0" fontId="0" fillId="2" borderId="26" xfId="0" applyFill="1" applyBorder="1" applyAlignment="1">
      <alignment horizontal="center" vertical="center"/>
    </xf>
    <xf numFmtId="167" fontId="23" fillId="2" borderId="26" xfId="2" applyNumberFormat="1" applyFont="1" applyFill="1" applyBorder="1" applyAlignment="1" applyProtection="1">
      <alignment horizontal="center" vertical="center"/>
    </xf>
    <xf numFmtId="0" fontId="0" fillId="2" borderId="27" xfId="0" applyFill="1" applyBorder="1" applyAlignment="1">
      <alignment horizontal="center" vertical="center"/>
    </xf>
    <xf numFmtId="167" fontId="23" fillId="2" borderId="27" xfId="2" applyNumberFormat="1" applyFont="1" applyFill="1" applyBorder="1" applyAlignment="1" applyProtection="1">
      <alignment horizontal="center" vertical="center"/>
    </xf>
    <xf numFmtId="0" fontId="25" fillId="2" borderId="27" xfId="0" applyFont="1" applyFill="1" applyBorder="1" applyAlignment="1">
      <alignment horizontal="center" vertical="center"/>
    </xf>
    <xf numFmtId="0" fontId="0" fillId="2" borderId="28" xfId="0" applyFill="1" applyBorder="1" applyAlignment="1">
      <alignment horizontal="center" vertical="center"/>
    </xf>
    <xf numFmtId="164" fontId="0" fillId="2" borderId="26" xfId="0" applyNumberFormat="1" applyFill="1" applyBorder="1" applyAlignment="1">
      <alignment horizontal="center" vertical="center"/>
    </xf>
    <xf numFmtId="0" fontId="25" fillId="2" borderId="0" xfId="0" applyFont="1" applyFill="1" applyAlignment="1">
      <alignment horizontal="center" vertical="center"/>
    </xf>
    <xf numFmtId="164" fontId="32" fillId="2" borderId="0" xfId="0" applyNumberFormat="1" applyFont="1" applyFill="1" applyAlignment="1">
      <alignment horizontal="center" vertical="center"/>
    </xf>
    <xf numFmtId="0" fontId="0" fillId="2" borderId="14" xfId="0" applyFill="1" applyBorder="1" applyAlignment="1">
      <alignment horizontal="left"/>
    </xf>
    <xf numFmtId="0" fontId="0" fillId="2" borderId="0" xfId="0" applyFill="1" applyAlignment="1">
      <alignment horizontal="left"/>
    </xf>
    <xf numFmtId="0" fontId="0" fillId="2" borderId="15" xfId="0" applyFill="1" applyBorder="1" applyAlignment="1">
      <alignment horizontal="left"/>
    </xf>
    <xf numFmtId="0" fontId="25" fillId="2" borderId="29" xfId="0" applyFont="1" applyFill="1" applyBorder="1" applyAlignment="1">
      <alignment horizontal="center"/>
    </xf>
    <xf numFmtId="0" fontId="0" fillId="2" borderId="16" xfId="0" applyFill="1" applyBorder="1" applyAlignment="1">
      <alignment vertical="center"/>
    </xf>
    <xf numFmtId="0" fontId="0" fillId="2" borderId="17" xfId="0" applyFill="1" applyBorder="1" applyAlignment="1">
      <alignment vertical="center"/>
    </xf>
    <xf numFmtId="0" fontId="0" fillId="2" borderId="18" xfId="0" applyFill="1" applyBorder="1" applyAlignment="1">
      <alignment vertical="center"/>
    </xf>
    <xf numFmtId="0" fontId="0" fillId="2" borderId="14" xfId="0" applyFill="1" applyBorder="1" applyAlignment="1">
      <alignment horizontal="left" vertical="center" wrapText="1"/>
    </xf>
    <xf numFmtId="0" fontId="0" fillId="2" borderId="0" xfId="0" applyFill="1" applyAlignment="1">
      <alignment horizontal="left" vertical="center" wrapText="1"/>
    </xf>
    <xf numFmtId="0" fontId="0" fillId="2" borderId="13" xfId="0" applyFill="1" applyBorder="1" applyAlignment="1">
      <alignment vertical="center"/>
    </xf>
    <xf numFmtId="0" fontId="0" fillId="2" borderId="16" xfId="0" applyFill="1" applyBorder="1" applyAlignment="1">
      <alignment vertical="center" wrapText="1"/>
    </xf>
    <xf numFmtId="0" fontId="0" fillId="2" borderId="17" xfId="0" applyFill="1" applyBorder="1" applyAlignment="1">
      <alignment vertical="center" wrapText="1"/>
    </xf>
    <xf numFmtId="0" fontId="0" fillId="2" borderId="18" xfId="0" applyFill="1" applyBorder="1" applyAlignment="1">
      <alignment vertical="center" wrapText="1"/>
    </xf>
    <xf numFmtId="0" fontId="0" fillId="2" borderId="30" xfId="0" applyFill="1" applyBorder="1" applyAlignment="1">
      <alignment vertical="center"/>
    </xf>
    <xf numFmtId="0" fontId="0" fillId="2" borderId="31" xfId="0" applyFill="1" applyBorder="1" applyAlignment="1">
      <alignment vertical="center"/>
    </xf>
    <xf numFmtId="0" fontId="0" fillId="2" borderId="32" xfId="0" applyFill="1" applyBorder="1" applyAlignment="1">
      <alignment vertical="center"/>
    </xf>
    <xf numFmtId="0" fontId="0" fillId="2" borderId="33" xfId="0" applyFill="1" applyBorder="1"/>
    <xf numFmtId="0" fontId="0" fillId="2" borderId="34" xfId="0" applyFill="1" applyBorder="1" applyAlignment="1">
      <alignment vertical="center"/>
    </xf>
    <xf numFmtId="0" fontId="0" fillId="2" borderId="35" xfId="0" applyFill="1" applyBorder="1" applyAlignment="1">
      <alignment vertical="center"/>
    </xf>
    <xf numFmtId="0" fontId="0" fillId="2" borderId="14" xfId="0" applyFill="1" applyBorder="1" applyAlignment="1">
      <alignment horizontal="left" vertical="center" indent="2"/>
    </xf>
    <xf numFmtId="0" fontId="0" fillId="2" borderId="14" xfId="0" applyFill="1" applyBorder="1" applyAlignment="1">
      <alignment horizontal="center" vertical="center"/>
    </xf>
    <xf numFmtId="0" fontId="0" fillId="2" borderId="15" xfId="0" applyFill="1" applyBorder="1" applyAlignment="1">
      <alignment horizontal="center" vertical="center"/>
    </xf>
    <xf numFmtId="0" fontId="0" fillId="2" borderId="35" xfId="0" applyFill="1" applyBorder="1"/>
    <xf numFmtId="164" fontId="0" fillId="2" borderId="0" xfId="0" applyNumberFormat="1" applyFill="1"/>
    <xf numFmtId="0" fontId="32" fillId="2" borderId="0" xfId="0" applyFont="1" applyFill="1" applyAlignment="1">
      <alignment horizontal="left"/>
    </xf>
    <xf numFmtId="0" fontId="32" fillId="2" borderId="0" xfId="0" applyFont="1" applyFill="1" applyAlignment="1" applyProtection="1">
      <alignment horizontal="left"/>
      <protection locked="0"/>
    </xf>
    <xf numFmtId="0" fontId="0" fillId="2" borderId="0" xfId="0" applyFill="1" applyAlignment="1" applyProtection="1">
      <alignment horizontal="left"/>
      <protection locked="0"/>
    </xf>
    <xf numFmtId="3" fontId="32" fillId="2" borderId="0" xfId="0" applyNumberFormat="1" applyFont="1" applyFill="1" applyProtection="1">
      <protection locked="0"/>
    </xf>
    <xf numFmtId="3" fontId="32" fillId="2" borderId="0" xfId="0" applyNumberFormat="1" applyFont="1" applyFill="1"/>
    <xf numFmtId="3" fontId="0" fillId="2" borderId="0" xfId="0" applyNumberFormat="1" applyFill="1"/>
    <xf numFmtId="0" fontId="32" fillId="2" borderId="12" xfId="0" applyFont="1" applyFill="1" applyBorder="1"/>
    <xf numFmtId="0" fontId="0" fillId="2" borderId="36" xfId="0" applyFill="1" applyBorder="1" applyAlignment="1">
      <alignment horizontal="left" vertical="center"/>
    </xf>
    <xf numFmtId="0" fontId="0" fillId="2" borderId="10" xfId="0" applyFill="1" applyBorder="1" applyAlignment="1">
      <alignment horizontal="left" vertical="center"/>
    </xf>
    <xf numFmtId="0" fontId="0" fillId="2" borderId="34" xfId="0" applyFill="1" applyBorder="1"/>
    <xf numFmtId="0" fontId="0" fillId="2" borderId="34" xfId="0" applyFill="1" applyBorder="1" applyAlignment="1">
      <alignment horizontal="left" vertical="center"/>
    </xf>
    <xf numFmtId="0" fontId="0" fillId="2" borderId="36" xfId="0" applyFill="1" applyBorder="1" applyAlignment="1">
      <alignment vertical="center"/>
    </xf>
    <xf numFmtId="0" fontId="0" fillId="2" borderId="10" xfId="0" applyFill="1" applyBorder="1" applyAlignment="1">
      <alignment vertical="center"/>
    </xf>
    <xf numFmtId="0" fontId="0" fillId="2" borderId="37" xfId="0" applyFill="1" applyBorder="1" applyAlignment="1">
      <alignment vertical="center"/>
    </xf>
    <xf numFmtId="0" fontId="32" fillId="2" borderId="38" xfId="0" applyFont="1" applyFill="1" applyBorder="1"/>
    <xf numFmtId="0" fontId="0" fillId="2" borderId="39" xfId="0" applyFill="1" applyBorder="1" applyAlignment="1">
      <alignment vertical="center"/>
    </xf>
    <xf numFmtId="0" fontId="32" fillId="2" borderId="40" xfId="0" applyFont="1" applyFill="1" applyBorder="1"/>
    <xf numFmtId="0" fontId="0" fillId="2" borderId="41" xfId="0" applyFill="1" applyBorder="1" applyAlignment="1">
      <alignment vertical="center"/>
    </xf>
    <xf numFmtId="0" fontId="0" fillId="2" borderId="42" xfId="0" applyFill="1" applyBorder="1" applyAlignment="1">
      <alignment vertical="center"/>
    </xf>
    <xf numFmtId="0" fontId="0" fillId="2" borderId="43" xfId="0" applyFill="1" applyBorder="1"/>
    <xf numFmtId="0" fontId="0" fillId="2" borderId="44" xfId="0" applyFill="1" applyBorder="1"/>
    <xf numFmtId="0" fontId="0" fillId="2" borderId="45" xfId="0" applyFill="1" applyBorder="1"/>
    <xf numFmtId="0" fontId="39" fillId="7" borderId="0" xfId="0" applyFont="1" applyFill="1" applyAlignment="1">
      <alignment horizontal="left" vertical="center" wrapText="1"/>
    </xf>
    <xf numFmtId="0" fontId="39" fillId="7" borderId="15" xfId="0" applyFont="1" applyFill="1" applyBorder="1" applyAlignment="1">
      <alignment horizontal="left" vertical="center" wrapText="1"/>
    </xf>
    <xf numFmtId="0" fontId="39" fillId="7" borderId="14" xfId="0" applyFont="1" applyFill="1" applyBorder="1" applyAlignment="1">
      <alignment horizontal="left" vertical="center"/>
    </xf>
    <xf numFmtId="0" fontId="39" fillId="7" borderId="14" xfId="0" applyFont="1" applyFill="1" applyBorder="1" applyAlignment="1">
      <alignment vertical="center"/>
    </xf>
    <xf numFmtId="0" fontId="39" fillId="7" borderId="0" xfId="0" applyFont="1" applyFill="1" applyAlignment="1">
      <alignment vertical="center"/>
    </xf>
    <xf numFmtId="0" fontId="39" fillId="7" borderId="15" xfId="0" applyFont="1" applyFill="1" applyBorder="1" applyAlignment="1">
      <alignment vertical="center"/>
    </xf>
    <xf numFmtId="0" fontId="3" fillId="2" borderId="0" xfId="0" applyFont="1" applyFill="1"/>
    <xf numFmtId="0" fontId="51" fillId="2" borderId="0" xfId="0" applyFont="1" applyFill="1" applyAlignment="1">
      <alignment horizontal="center"/>
    </xf>
    <xf numFmtId="0" fontId="0" fillId="2" borderId="0" xfId="0" applyFill="1" applyAlignment="1">
      <alignment horizontal="center"/>
    </xf>
    <xf numFmtId="0" fontId="51" fillId="2" borderId="10" xfId="0" applyFont="1" applyFill="1" applyBorder="1" applyAlignment="1">
      <alignment horizontal="center"/>
    </xf>
    <xf numFmtId="0" fontId="0" fillId="2" borderId="10" xfId="0" applyFill="1" applyBorder="1" applyAlignment="1">
      <alignment horizontal="center"/>
    </xf>
    <xf numFmtId="0" fontId="52" fillId="2" borderId="0" xfId="0" applyFont="1" applyFill="1" applyAlignment="1">
      <alignment horizontal="center"/>
    </xf>
    <xf numFmtId="0" fontId="0" fillId="2" borderId="82" xfId="0" applyFill="1" applyBorder="1"/>
    <xf numFmtId="0" fontId="0" fillId="2" borderId="83" xfId="0" applyFill="1" applyBorder="1"/>
    <xf numFmtId="0" fontId="51" fillId="2" borderId="83" xfId="0" applyFont="1" applyFill="1" applyBorder="1" applyAlignment="1">
      <alignment horizontal="center"/>
    </xf>
    <xf numFmtId="0" fontId="0" fillId="2" borderId="83" xfId="0" applyFill="1" applyBorder="1" applyAlignment="1">
      <alignment horizontal="center"/>
    </xf>
    <xf numFmtId="0" fontId="0" fillId="2" borderId="84" xfId="0" applyFill="1" applyBorder="1"/>
    <xf numFmtId="0" fontId="0" fillId="2" borderId="85" xfId="0" applyFill="1" applyBorder="1"/>
    <xf numFmtId="0" fontId="0" fillId="2" borderId="86" xfId="0" applyFill="1" applyBorder="1"/>
    <xf numFmtId="0" fontId="0" fillId="2" borderId="87" xfId="0" applyFill="1" applyBorder="1"/>
    <xf numFmtId="0" fontId="0" fillId="2" borderId="88" xfId="0" applyFill="1" applyBorder="1"/>
    <xf numFmtId="0" fontId="51" fillId="2" borderId="88" xfId="0" applyFont="1" applyFill="1" applyBorder="1" applyAlignment="1">
      <alignment horizontal="center"/>
    </xf>
    <xf numFmtId="0" fontId="0" fillId="2" borderId="88" xfId="0" applyFill="1" applyBorder="1" applyAlignment="1">
      <alignment horizontal="center"/>
    </xf>
    <xf numFmtId="0" fontId="0" fillId="2" borderId="89" xfId="0" applyFill="1" applyBorder="1"/>
    <xf numFmtId="0" fontId="0" fillId="2" borderId="90" xfId="0" applyFill="1" applyBorder="1"/>
    <xf numFmtId="0" fontId="0" fillId="2" borderId="91" xfId="0" applyFill="1" applyBorder="1"/>
    <xf numFmtId="0" fontId="51" fillId="2" borderId="91" xfId="0" applyFont="1" applyFill="1" applyBorder="1" applyAlignment="1">
      <alignment horizontal="center"/>
    </xf>
    <xf numFmtId="0" fontId="0" fillId="2" borderId="91" xfId="0" applyFill="1" applyBorder="1" applyAlignment="1">
      <alignment horizontal="center"/>
    </xf>
    <xf numFmtId="0" fontId="0" fillId="2" borderId="92" xfId="0" applyFill="1" applyBorder="1"/>
    <xf numFmtId="168" fontId="53" fillId="2" borderId="0" xfId="0" applyNumberFormat="1" applyFont="1" applyFill="1"/>
    <xf numFmtId="0" fontId="53" fillId="2" borderId="0" xfId="0" applyFont="1" applyFill="1"/>
    <xf numFmtId="168" fontId="0" fillId="2" borderId="0" xfId="0" applyNumberFormat="1" applyFill="1"/>
    <xf numFmtId="0" fontId="50" fillId="2" borderId="0" xfId="0" applyFont="1" applyFill="1"/>
    <xf numFmtId="0" fontId="51" fillId="2" borderId="0" xfId="0" applyFont="1" applyFill="1" applyAlignment="1">
      <alignment horizontal="center" vertical="center"/>
    </xf>
    <xf numFmtId="0" fontId="0" fillId="2" borderId="86" xfId="0" applyFill="1" applyBorder="1" applyAlignment="1">
      <alignment horizontal="left" vertical="center"/>
    </xf>
    <xf numFmtId="0" fontId="54" fillId="0" borderId="0" xfId="0" applyFont="1"/>
    <xf numFmtId="0" fontId="54" fillId="2" borderId="0" xfId="0" applyFont="1" applyFill="1"/>
    <xf numFmtId="0" fontId="50" fillId="2" borderId="0" xfId="0" applyFont="1" applyFill="1" applyAlignment="1">
      <alignment vertical="center"/>
    </xf>
    <xf numFmtId="0" fontId="0" fillId="2" borderId="91" xfId="0" applyFill="1" applyBorder="1" applyAlignment="1">
      <alignment horizontal="left" vertical="center"/>
    </xf>
    <xf numFmtId="0" fontId="51" fillId="2" borderId="91" xfId="0" applyFont="1" applyFill="1" applyBorder="1" applyAlignment="1">
      <alignment horizontal="center" vertical="center"/>
    </xf>
    <xf numFmtId="0" fontId="0" fillId="2" borderId="91" xfId="0" applyFill="1" applyBorder="1" applyAlignment="1">
      <alignment horizontal="center" vertical="center"/>
    </xf>
    <xf numFmtId="0" fontId="0" fillId="2" borderId="92" xfId="0" applyFill="1" applyBorder="1" applyAlignment="1">
      <alignment horizontal="left" vertical="center"/>
    </xf>
    <xf numFmtId="0" fontId="50" fillId="2" borderId="0" xfId="0" applyFont="1" applyFill="1" applyAlignment="1">
      <alignment horizontal="left" vertical="center"/>
    </xf>
    <xf numFmtId="0" fontId="53" fillId="2" borderId="0" xfId="0" applyFont="1" applyFill="1" applyAlignment="1">
      <alignment horizontal="center" vertical="center"/>
    </xf>
    <xf numFmtId="0" fontId="53" fillId="2" borderId="0" xfId="0" applyFont="1" applyFill="1" applyAlignment="1">
      <alignment horizontal="center"/>
    </xf>
    <xf numFmtId="0" fontId="0" fillId="2" borderId="88" xfId="0" applyFill="1" applyBorder="1" applyAlignment="1">
      <alignment horizontal="left" vertical="center"/>
    </xf>
    <xf numFmtId="0" fontId="51" fillId="2" borderId="88" xfId="0" applyFont="1" applyFill="1" applyBorder="1" applyAlignment="1">
      <alignment horizontal="center" vertical="center"/>
    </xf>
    <xf numFmtId="0" fontId="0" fillId="2" borderId="88" xfId="0" applyFill="1" applyBorder="1" applyAlignment="1">
      <alignment horizontal="center" vertical="center"/>
    </xf>
    <xf numFmtId="0" fontId="0" fillId="2" borderId="89" xfId="0" applyFill="1" applyBorder="1" applyAlignment="1">
      <alignment horizontal="left" vertical="center"/>
    </xf>
    <xf numFmtId="0" fontId="0" fillId="2" borderId="93" xfId="0" applyFill="1" applyBorder="1"/>
    <xf numFmtId="0" fontId="0" fillId="2" borderId="94" xfId="0" applyFill="1" applyBorder="1" applyAlignment="1">
      <alignment vertical="center"/>
    </xf>
    <xf numFmtId="0" fontId="0" fillId="2" borderId="94" xfId="0" applyFill="1" applyBorder="1" applyAlignment="1">
      <alignment horizontal="left" vertical="center"/>
    </xf>
    <xf numFmtId="0" fontId="51" fillId="2" borderId="94" xfId="0" applyFont="1" applyFill="1" applyBorder="1" applyAlignment="1">
      <alignment horizontal="center" vertical="center"/>
    </xf>
    <xf numFmtId="0" fontId="0" fillId="2" borderId="94" xfId="0" applyFill="1" applyBorder="1" applyAlignment="1">
      <alignment horizontal="center" vertical="center"/>
    </xf>
    <xf numFmtId="0" fontId="0" fillId="2" borderId="95" xfId="0" applyFill="1" applyBorder="1" applyAlignment="1">
      <alignment horizontal="left" vertical="center"/>
    </xf>
    <xf numFmtId="0" fontId="51" fillId="2" borderId="34" xfId="0" applyFont="1" applyFill="1" applyBorder="1" applyAlignment="1">
      <alignment horizontal="center" vertical="center"/>
    </xf>
    <xf numFmtId="0" fontId="0" fillId="2" borderId="34" xfId="0" applyFill="1" applyBorder="1" applyAlignment="1">
      <alignment horizontal="center" vertical="center"/>
    </xf>
    <xf numFmtId="3" fontId="53" fillId="2" borderId="0" xfId="0" applyNumberFormat="1" applyFont="1" applyFill="1" applyAlignment="1">
      <alignment horizontal="center" vertical="center"/>
    </xf>
    <xf numFmtId="0" fontId="0" fillId="2" borderId="0" xfId="0" applyFill="1" applyAlignment="1">
      <alignment wrapText="1"/>
    </xf>
    <xf numFmtId="0" fontId="0" fillId="2" borderId="86" xfId="0" applyFill="1" applyBorder="1" applyAlignment="1">
      <alignment wrapText="1"/>
    </xf>
    <xf numFmtId="9" fontId="32" fillId="2" borderId="0" xfId="0" applyNumberFormat="1" applyFont="1" applyFill="1" applyProtection="1">
      <protection locked="0"/>
    </xf>
    <xf numFmtId="9" fontId="32" fillId="2" borderId="0" xfId="0" applyNumberFormat="1" applyFont="1" applyFill="1"/>
    <xf numFmtId="0" fontId="0" fillId="14" borderId="4" xfId="0" quotePrefix="1" applyFill="1" applyBorder="1"/>
    <xf numFmtId="0" fontId="0" fillId="14" borderId="4" xfId="0" applyFill="1" applyBorder="1"/>
    <xf numFmtId="0" fontId="54" fillId="2" borderId="0" xfId="0" applyFont="1" applyFill="1" applyAlignment="1">
      <alignment horizontal="left"/>
    </xf>
    <xf numFmtId="0" fontId="0" fillId="2" borderId="86" xfId="0" applyFill="1" applyBorder="1" applyAlignment="1">
      <alignment horizontal="left" vertical="center" wrapText="1"/>
    </xf>
    <xf numFmtId="0" fontId="3" fillId="2" borderId="0" xfId="0" applyFont="1" applyFill="1" applyAlignment="1">
      <alignment horizontal="left"/>
    </xf>
    <xf numFmtId="0" fontId="0" fillId="2" borderId="12" xfId="0" applyFill="1" applyBorder="1" applyAlignment="1">
      <alignment horizontal="left"/>
    </xf>
    <xf numFmtId="0" fontId="0" fillId="2" borderId="85" xfId="0" applyFill="1" applyBorder="1" applyAlignment="1">
      <alignment horizontal="left"/>
    </xf>
    <xf numFmtId="0" fontId="51" fillId="2" borderId="0" xfId="0" applyFont="1" applyFill="1" applyAlignment="1">
      <alignment horizontal="left"/>
    </xf>
    <xf numFmtId="0" fontId="0" fillId="2" borderId="13" xfId="0" applyFill="1" applyBorder="1" applyAlignment="1">
      <alignment horizontal="left"/>
    </xf>
    <xf numFmtId="0" fontId="0" fillId="2" borderId="15" xfId="0" applyFill="1" applyBorder="1"/>
    <xf numFmtId="0" fontId="0" fillId="2" borderId="86" xfId="0" applyFill="1" applyBorder="1" applyAlignment="1">
      <alignment horizontal="left"/>
    </xf>
    <xf numFmtId="0" fontId="0" fillId="2" borderId="0" xfId="0" applyFill="1" applyAlignment="1">
      <alignment horizontal="left" indent="3"/>
    </xf>
    <xf numFmtId="0" fontId="0" fillId="2" borderId="0" xfId="0" applyFill="1" applyAlignment="1">
      <alignment horizontal="left" vertical="center" indent="3"/>
    </xf>
    <xf numFmtId="0" fontId="51" fillId="2" borderId="0" xfId="0" applyFont="1" applyFill="1" applyAlignment="1">
      <alignment horizontal="left" vertical="center" indent="3"/>
    </xf>
    <xf numFmtId="0" fontId="0" fillId="2" borderId="86" xfId="0" applyFill="1" applyBorder="1" applyAlignment="1">
      <alignment horizontal="left" indent="3"/>
    </xf>
    <xf numFmtId="0" fontId="0" fillId="2" borderId="86" xfId="0" applyFill="1" applyBorder="1" applyAlignment="1">
      <alignment vertical="center" wrapText="1"/>
    </xf>
    <xf numFmtId="0" fontId="0" fillId="2" borderId="0" xfId="0" applyFill="1" applyAlignment="1">
      <alignment horizontal="left" vertical="center" indent="6"/>
    </xf>
    <xf numFmtId="0" fontId="50" fillId="2" borderId="0" xfId="0" applyFont="1" applyFill="1" applyAlignment="1">
      <alignment horizontal="left"/>
    </xf>
    <xf numFmtId="0" fontId="3" fillId="2" borderId="0" xfId="0" applyFont="1" applyFill="1" applyProtection="1">
      <protection locked="0"/>
    </xf>
    <xf numFmtId="0" fontId="0" fillId="15" borderId="0" xfId="0" applyFill="1"/>
    <xf numFmtId="0" fontId="1" fillId="2" borderId="0" xfId="0" applyFont="1" applyFill="1" applyAlignment="1">
      <alignment horizontal="center" vertical="center"/>
    </xf>
    <xf numFmtId="166" fontId="0" fillId="2" borderId="4" xfId="0" applyNumberFormat="1" applyFill="1" applyBorder="1" applyAlignment="1" applyProtection="1">
      <alignment horizontal="center" vertical="center"/>
      <protection locked="0"/>
    </xf>
    <xf numFmtId="0" fontId="1" fillId="2" borderId="0" xfId="0" applyFont="1" applyFill="1" applyAlignment="1">
      <alignment horizontal="left" vertical="center"/>
    </xf>
    <xf numFmtId="0" fontId="0" fillId="2" borderId="17" xfId="0" applyFill="1" applyBorder="1" applyAlignment="1">
      <alignment horizontal="left" vertical="center" wrapText="1"/>
    </xf>
    <xf numFmtId="0" fontId="51" fillId="15" borderId="0" xfId="0" applyFont="1" applyFill="1"/>
    <xf numFmtId="164" fontId="53" fillId="2" borderId="0" xfId="0" applyNumberFormat="1" applyFont="1" applyFill="1" applyAlignment="1">
      <alignment horizontal="left" vertical="center"/>
    </xf>
    <xf numFmtId="164" fontId="0" fillId="2" borderId="0" xfId="0" applyNumberFormat="1" applyFill="1" applyAlignment="1">
      <alignment vertical="center"/>
    </xf>
    <xf numFmtId="164" fontId="0" fillId="2" borderId="15" xfId="0" applyNumberFormat="1" applyFill="1" applyBorder="1" applyAlignment="1">
      <alignment vertical="center"/>
    </xf>
    <xf numFmtId="9" fontId="53" fillId="2" borderId="0" xfId="0" applyNumberFormat="1" applyFont="1" applyFill="1" applyAlignment="1" applyProtection="1">
      <alignment horizontal="left" vertical="center"/>
      <protection locked="0"/>
    </xf>
    <xf numFmtId="0" fontId="50" fillId="2" borderId="0" xfId="0" applyFont="1" applyFill="1" applyAlignment="1">
      <alignment horizontal="center" vertical="center"/>
    </xf>
    <xf numFmtId="0" fontId="25" fillId="2" borderId="14" xfId="0" applyFont="1" applyFill="1" applyBorder="1" applyAlignment="1">
      <alignment horizontal="left" vertical="center" wrapText="1" indent="2"/>
    </xf>
    <xf numFmtId="0" fontId="25" fillId="2" borderId="0" xfId="0" applyFont="1" applyFill="1" applyAlignment="1">
      <alignment horizontal="left" vertical="center" wrapText="1" indent="2"/>
    </xf>
    <xf numFmtId="0" fontId="25" fillId="2" borderId="15" xfId="0" applyFont="1" applyFill="1" applyBorder="1" applyAlignment="1">
      <alignment horizontal="left" vertical="center" wrapText="1" indent="2"/>
    </xf>
    <xf numFmtId="0" fontId="25" fillId="2" borderId="0" xfId="0" applyFont="1" applyFill="1" applyAlignment="1">
      <alignment horizontal="left" vertical="center"/>
    </xf>
    <xf numFmtId="0" fontId="25" fillId="2" borderId="46" xfId="0" applyFont="1" applyFill="1" applyBorder="1" applyAlignment="1">
      <alignment horizontal="left" vertical="center"/>
    </xf>
    <xf numFmtId="0" fontId="25" fillId="2" borderId="14" xfId="0" applyFont="1" applyFill="1" applyBorder="1" applyAlignment="1">
      <alignment horizontal="left" vertical="center"/>
    </xf>
    <xf numFmtId="0" fontId="0" fillId="2" borderId="14" xfId="0" applyFill="1" applyBorder="1" applyAlignment="1">
      <alignment horizontal="left" vertical="center" wrapText="1"/>
    </xf>
    <xf numFmtId="0" fontId="0" fillId="2" borderId="0" xfId="0" applyFill="1" applyAlignment="1">
      <alignment horizontal="left" vertical="center" wrapText="1"/>
    </xf>
    <xf numFmtId="0" fontId="25" fillId="2" borderId="14" xfId="0" applyFont="1" applyFill="1" applyBorder="1" applyAlignment="1">
      <alignment horizontal="left" vertical="center" wrapText="1"/>
    </xf>
    <xf numFmtId="0" fontId="25" fillId="2" borderId="0" xfId="0" applyFont="1" applyFill="1" applyAlignment="1">
      <alignment horizontal="left" vertical="center" wrapText="1"/>
    </xf>
    <xf numFmtId="0" fontId="36" fillId="8" borderId="30" xfId="0" applyFont="1" applyFill="1" applyBorder="1" applyAlignment="1">
      <alignment horizontal="left" vertical="center" wrapText="1"/>
    </xf>
    <xf numFmtId="0" fontId="36" fillId="8" borderId="31" xfId="0" applyFont="1" applyFill="1" applyBorder="1" applyAlignment="1">
      <alignment horizontal="left" vertical="center" wrapText="1"/>
    </xf>
    <xf numFmtId="0" fontId="36" fillId="8" borderId="32" xfId="0" applyFont="1" applyFill="1" applyBorder="1" applyAlignment="1">
      <alignment horizontal="left" vertical="center" wrapText="1"/>
    </xf>
    <xf numFmtId="0" fontId="36" fillId="8" borderId="14" xfId="0" applyFont="1" applyFill="1" applyBorder="1" applyAlignment="1">
      <alignment horizontal="left" vertical="center" wrapText="1"/>
    </xf>
    <xf numFmtId="0" fontId="36" fillId="8" borderId="0" xfId="0" applyFont="1" applyFill="1" applyAlignment="1">
      <alignment horizontal="left" vertical="center" wrapText="1"/>
    </xf>
    <xf numFmtId="0" fontId="36" fillId="8" borderId="15" xfId="0" applyFont="1" applyFill="1" applyBorder="1" applyAlignment="1">
      <alignment horizontal="left" vertical="center" wrapText="1"/>
    </xf>
    <xf numFmtId="0" fontId="0" fillId="2" borderId="14" xfId="0" applyFill="1" applyBorder="1" applyAlignment="1">
      <alignment horizontal="left" vertical="center"/>
    </xf>
    <xf numFmtId="0" fontId="0" fillId="2" borderId="0" xfId="0" applyFill="1" applyAlignment="1">
      <alignment horizontal="left" vertical="center"/>
    </xf>
    <xf numFmtId="164" fontId="0" fillId="2" borderId="47" xfId="0" applyNumberFormat="1" applyFill="1" applyBorder="1" applyAlignment="1">
      <alignment horizontal="center" vertical="center"/>
    </xf>
    <xf numFmtId="164" fontId="0" fillId="2" borderId="48" xfId="0" applyNumberFormat="1" applyFill="1" applyBorder="1" applyAlignment="1">
      <alignment horizontal="center" vertical="center"/>
    </xf>
    <xf numFmtId="164" fontId="0" fillId="2" borderId="6" xfId="0" applyNumberFormat="1" applyFill="1" applyBorder="1" applyAlignment="1">
      <alignment horizontal="center" vertical="center"/>
    </xf>
    <xf numFmtId="164" fontId="0" fillId="2" borderId="8" xfId="0" applyNumberFormat="1" applyFill="1" applyBorder="1" applyAlignment="1">
      <alignment horizontal="center" vertical="center"/>
    </xf>
    <xf numFmtId="164" fontId="32" fillId="9" borderId="49" xfId="0" applyNumberFormat="1" applyFont="1" applyFill="1" applyBorder="1" applyAlignment="1" applyProtection="1">
      <alignment horizontal="center" vertical="center"/>
      <protection locked="0"/>
    </xf>
    <xf numFmtId="164" fontId="32" fillId="9" borderId="50" xfId="0" applyNumberFormat="1" applyFont="1" applyFill="1" applyBorder="1" applyAlignment="1" applyProtection="1">
      <alignment horizontal="center" vertical="center"/>
      <protection locked="0"/>
    </xf>
    <xf numFmtId="0" fontId="0" fillId="2" borderId="49" xfId="0" applyFill="1" applyBorder="1" applyAlignment="1">
      <alignment horizontal="center" vertical="center"/>
    </xf>
    <xf numFmtId="0" fontId="0" fillId="2" borderId="50" xfId="0" applyFill="1" applyBorder="1" applyAlignment="1">
      <alignment horizontal="center" vertical="center"/>
    </xf>
    <xf numFmtId="0" fontId="25" fillId="2" borderId="0" xfId="0" applyFont="1" applyFill="1" applyAlignment="1">
      <alignment horizontal="center" vertical="center"/>
    </xf>
    <xf numFmtId="0" fontId="0" fillId="2" borderId="51" xfId="0" applyFill="1" applyBorder="1" applyAlignment="1" applyProtection="1">
      <alignment horizontal="left" vertical="center" wrapText="1"/>
      <protection locked="0"/>
    </xf>
    <xf numFmtId="0" fontId="0" fillId="2" borderId="22" xfId="0" applyFill="1" applyBorder="1" applyAlignment="1" applyProtection="1">
      <alignment horizontal="left" vertical="center" wrapText="1"/>
      <protection locked="0"/>
    </xf>
    <xf numFmtId="0" fontId="0" fillId="2" borderId="52" xfId="0" applyFill="1" applyBorder="1" applyAlignment="1" applyProtection="1">
      <alignment horizontal="left" vertical="center" wrapText="1"/>
      <protection locked="0"/>
    </xf>
    <xf numFmtId="0" fontId="36" fillId="8" borderId="14" xfId="0" applyFont="1" applyFill="1" applyBorder="1" applyAlignment="1">
      <alignment horizontal="left" vertical="center"/>
    </xf>
    <xf numFmtId="0" fontId="36" fillId="8" borderId="0" xfId="0" applyFont="1" applyFill="1" applyAlignment="1">
      <alignment horizontal="left" vertical="center"/>
    </xf>
    <xf numFmtId="0" fontId="36" fillId="8" borderId="15" xfId="0" applyFont="1" applyFill="1" applyBorder="1" applyAlignment="1">
      <alignment horizontal="left" vertical="center"/>
    </xf>
    <xf numFmtId="0" fontId="0" fillId="2" borderId="14" xfId="0" applyFill="1" applyBorder="1" applyAlignment="1">
      <alignment horizontal="left" vertical="center" wrapText="1" indent="2"/>
    </xf>
    <xf numFmtId="0" fontId="0" fillId="2" borderId="0" xfId="0" applyFill="1" applyAlignment="1">
      <alignment horizontal="left" vertical="center" wrapText="1" indent="2"/>
    </xf>
    <xf numFmtId="0" fontId="0" fillId="2" borderId="15" xfId="0" applyFill="1" applyBorder="1" applyAlignment="1">
      <alignment horizontal="left" vertical="center" wrapText="1" indent="2"/>
    </xf>
    <xf numFmtId="0" fontId="0" fillId="2" borderId="16" xfId="0" applyFill="1" applyBorder="1" applyAlignment="1">
      <alignment horizontal="left" vertical="center" wrapText="1" indent="2"/>
    </xf>
    <xf numFmtId="0" fontId="0" fillId="2" borderId="17" xfId="0" applyFill="1" applyBorder="1" applyAlignment="1">
      <alignment horizontal="left" vertical="center" wrapText="1" indent="2"/>
    </xf>
    <xf numFmtId="0" fontId="0" fillId="2" borderId="18" xfId="0" applyFill="1" applyBorder="1" applyAlignment="1">
      <alignment horizontal="left" vertical="center" wrapText="1" indent="2"/>
    </xf>
    <xf numFmtId="0" fontId="0" fillId="10" borderId="49" xfId="0" applyFill="1" applyBorder="1" applyAlignment="1" applyProtection="1">
      <alignment horizontal="center" vertical="center"/>
      <protection locked="0"/>
    </xf>
    <xf numFmtId="0" fontId="0" fillId="10" borderId="50" xfId="0" applyFill="1" applyBorder="1" applyAlignment="1" applyProtection="1">
      <alignment horizontal="center" vertical="center"/>
      <protection locked="0"/>
    </xf>
    <xf numFmtId="0" fontId="35" fillId="11" borderId="14" xfId="0" applyFont="1" applyFill="1" applyBorder="1" applyAlignment="1">
      <alignment horizontal="left" vertical="center"/>
    </xf>
    <xf numFmtId="0" fontId="35" fillId="11" borderId="0" xfId="0" applyFont="1" applyFill="1" applyAlignment="1">
      <alignment horizontal="left" vertical="center"/>
    </xf>
    <xf numFmtId="0" fontId="25" fillId="2" borderId="27" xfId="0" applyFont="1" applyFill="1" applyBorder="1" applyAlignment="1">
      <alignment horizontal="center" vertical="center" wrapText="1"/>
    </xf>
    <xf numFmtId="0" fontId="25" fillId="2" borderId="28" xfId="0" applyFont="1" applyFill="1" applyBorder="1" applyAlignment="1">
      <alignment horizontal="center" vertical="center"/>
    </xf>
    <xf numFmtId="0" fontId="36" fillId="8" borderId="30" xfId="0" applyFont="1" applyFill="1" applyBorder="1" applyAlignment="1">
      <alignment horizontal="left" vertical="center"/>
    </xf>
    <xf numFmtId="0" fontId="36" fillId="8" borderId="31" xfId="0" applyFont="1" applyFill="1" applyBorder="1" applyAlignment="1">
      <alignment horizontal="left" vertical="center"/>
    </xf>
    <xf numFmtId="0" fontId="36" fillId="8" borderId="32" xfId="0" applyFont="1" applyFill="1" applyBorder="1" applyAlignment="1">
      <alignment horizontal="left" vertical="center"/>
    </xf>
    <xf numFmtId="0" fontId="36" fillId="8" borderId="14" xfId="0" applyFont="1" applyFill="1" applyBorder="1" applyAlignment="1">
      <alignment horizontal="center" vertical="center"/>
    </xf>
    <xf numFmtId="0" fontId="36" fillId="8" borderId="0" xfId="0" applyFont="1" applyFill="1" applyAlignment="1">
      <alignment horizontal="center" vertical="center"/>
    </xf>
    <xf numFmtId="0" fontId="36" fillId="8" borderId="15" xfId="0" applyFont="1" applyFill="1" applyBorder="1" applyAlignment="1">
      <alignment horizontal="center" vertical="center"/>
    </xf>
    <xf numFmtId="0" fontId="25" fillId="2" borderId="53" xfId="0" applyFont="1" applyFill="1" applyBorder="1" applyAlignment="1">
      <alignment horizontal="center" vertical="center" wrapText="1"/>
    </xf>
    <xf numFmtId="0" fontId="25" fillId="2" borderId="54" xfId="0" applyFont="1" applyFill="1" applyBorder="1" applyAlignment="1">
      <alignment horizontal="center" vertical="center" wrapText="1"/>
    </xf>
    <xf numFmtId="0" fontId="25" fillId="2" borderId="55" xfId="0" applyFont="1" applyFill="1" applyBorder="1" applyAlignment="1">
      <alignment horizontal="center" vertical="center" wrapText="1"/>
    </xf>
    <xf numFmtId="0" fontId="25" fillId="2" borderId="56" xfId="0" applyFont="1" applyFill="1" applyBorder="1" applyAlignment="1">
      <alignment horizontal="center" vertical="center" wrapText="1"/>
    </xf>
    <xf numFmtId="0" fontId="25" fillId="2" borderId="27" xfId="0" applyFont="1" applyFill="1" applyBorder="1" applyAlignment="1">
      <alignment horizontal="center" vertical="center"/>
    </xf>
    <xf numFmtId="164" fontId="0" fillId="10" borderId="53" xfId="0" applyNumberFormat="1" applyFill="1" applyBorder="1" applyAlignment="1" applyProtection="1">
      <alignment horizontal="center" vertical="center"/>
      <protection locked="0"/>
    </xf>
    <xf numFmtId="164" fontId="0" fillId="10" borderId="54" xfId="0" applyNumberFormat="1" applyFill="1" applyBorder="1" applyAlignment="1" applyProtection="1">
      <alignment horizontal="center" vertical="center"/>
      <protection locked="0"/>
    </xf>
    <xf numFmtId="164" fontId="0" fillId="2" borderId="22" xfId="0" applyNumberFormat="1" applyFill="1" applyBorder="1" applyAlignment="1">
      <alignment horizontal="left" vertical="center"/>
    </xf>
    <xf numFmtId="0" fontId="25" fillId="2" borderId="0" xfId="0" applyFont="1" applyFill="1" applyAlignment="1">
      <alignment horizontal="left" vertical="top"/>
    </xf>
    <xf numFmtId="164" fontId="32" fillId="12" borderId="57" xfId="0" applyNumberFormat="1" applyFont="1" applyFill="1" applyBorder="1" applyAlignment="1">
      <alignment horizontal="center" vertical="center"/>
    </xf>
    <xf numFmtId="164" fontId="32" fillId="12" borderId="58" xfId="0" applyNumberFormat="1" applyFont="1" applyFill="1" applyBorder="1" applyAlignment="1">
      <alignment horizontal="center" vertical="center"/>
    </xf>
    <xf numFmtId="0" fontId="25" fillId="2" borderId="15" xfId="0" applyFont="1" applyFill="1" applyBorder="1" applyAlignment="1">
      <alignment horizontal="left" vertical="center"/>
    </xf>
    <xf numFmtId="164" fontId="0" fillId="2" borderId="53" xfId="0" applyNumberFormat="1" applyFill="1" applyBorder="1" applyAlignment="1">
      <alignment horizontal="center" vertical="center"/>
    </xf>
    <xf numFmtId="164" fontId="0" fillId="2" borderId="54" xfId="0" applyNumberFormat="1" applyFill="1" applyBorder="1" applyAlignment="1">
      <alignment horizontal="center" vertical="center"/>
    </xf>
    <xf numFmtId="0" fontId="0" fillId="2" borderId="22" xfId="0" applyFill="1" applyBorder="1" applyAlignment="1" applyProtection="1">
      <alignment horizontal="left" vertical="center"/>
      <protection locked="0"/>
    </xf>
    <xf numFmtId="0" fontId="0" fillId="2" borderId="52" xfId="0" applyFill="1" applyBorder="1" applyAlignment="1" applyProtection="1">
      <alignment horizontal="left" vertical="center"/>
      <protection locked="0"/>
    </xf>
    <xf numFmtId="0" fontId="37" fillId="2" borderId="0" xfId="0" applyFont="1" applyFill="1" applyAlignment="1">
      <alignment horizontal="left" vertical="center" wrapText="1"/>
    </xf>
    <xf numFmtId="0" fontId="37" fillId="2" borderId="15" xfId="0" applyFont="1" applyFill="1" applyBorder="1" applyAlignment="1">
      <alignment horizontal="left" vertical="center" wrapText="1"/>
    </xf>
    <xf numFmtId="0" fontId="24" fillId="13" borderId="14" xfId="0" applyFont="1" applyFill="1" applyBorder="1" applyAlignment="1">
      <alignment horizontal="left" vertical="center"/>
    </xf>
    <xf numFmtId="0" fontId="24" fillId="13" borderId="0" xfId="0" applyFont="1" applyFill="1" applyAlignment="1">
      <alignment horizontal="left" vertical="center"/>
    </xf>
    <xf numFmtId="164" fontId="0" fillId="2" borderId="6" xfId="0" applyNumberFormat="1" applyFill="1" applyBorder="1" applyAlignment="1" applyProtection="1">
      <alignment horizontal="center" vertical="center"/>
      <protection locked="0"/>
    </xf>
    <xf numFmtId="164" fontId="0" fillId="2" borderId="8" xfId="0" applyNumberFormat="1" applyFill="1" applyBorder="1" applyAlignment="1" applyProtection="1">
      <alignment horizontal="center" vertical="center"/>
      <protection locked="0"/>
    </xf>
    <xf numFmtId="164" fontId="0" fillId="2" borderId="49" xfId="0" applyNumberFormat="1" applyFill="1" applyBorder="1" applyAlignment="1">
      <alignment horizontal="center" vertical="center"/>
    </xf>
    <xf numFmtId="164" fontId="0" fillId="2" borderId="50" xfId="0" applyNumberFormat="1" applyFill="1" applyBorder="1" applyAlignment="1">
      <alignment horizontal="center" vertical="center"/>
    </xf>
    <xf numFmtId="164" fontId="0" fillId="10" borderId="49" xfId="0" applyNumberFormat="1" applyFill="1" applyBorder="1" applyAlignment="1" applyProtection="1">
      <alignment horizontal="center" vertical="center"/>
      <protection locked="0"/>
    </xf>
    <xf numFmtId="164" fontId="0" fillId="10" borderId="50" xfId="0" applyNumberFormat="1" applyFill="1" applyBorder="1" applyAlignment="1" applyProtection="1">
      <alignment horizontal="center" vertical="center"/>
      <protection locked="0"/>
    </xf>
    <xf numFmtId="0" fontId="38" fillId="2" borderId="47" xfId="0" applyFont="1" applyFill="1" applyBorder="1" applyAlignment="1">
      <alignment horizontal="center" vertical="center"/>
    </xf>
    <xf numFmtId="0" fontId="38" fillId="2" borderId="37" xfId="0" applyFont="1" applyFill="1" applyBorder="1" applyAlignment="1">
      <alignment horizontal="center" vertical="center"/>
    </xf>
    <xf numFmtId="0" fontId="38" fillId="2" borderId="48" xfId="0" applyFont="1" applyFill="1" applyBorder="1" applyAlignment="1">
      <alignment horizontal="center" vertical="center"/>
    </xf>
    <xf numFmtId="0" fontId="0" fillId="9" borderId="59" xfId="0" applyFill="1" applyBorder="1" applyAlignment="1" applyProtection="1">
      <alignment horizontal="center" vertical="center" wrapText="1"/>
      <protection locked="0"/>
    </xf>
    <xf numFmtId="0" fontId="0" fillId="9" borderId="60" xfId="0" applyFill="1" applyBorder="1" applyAlignment="1" applyProtection="1">
      <alignment horizontal="center" vertical="center" wrapText="1"/>
      <protection locked="0"/>
    </xf>
    <xf numFmtId="0" fontId="1" fillId="2" borderId="0" xfId="0" applyFont="1" applyFill="1" applyAlignment="1">
      <alignment horizontal="left" vertical="center"/>
    </xf>
    <xf numFmtId="0" fontId="1" fillId="2" borderId="15" xfId="0" applyFont="1" applyFill="1" applyBorder="1" applyAlignment="1">
      <alignment horizontal="left" vertical="center"/>
    </xf>
    <xf numFmtId="0" fontId="0" fillId="2" borderId="15" xfId="0" applyFill="1" applyBorder="1" applyAlignment="1">
      <alignment horizontal="left" vertical="center"/>
    </xf>
    <xf numFmtId="0" fontId="24" fillId="8" borderId="14" xfId="0" applyFont="1" applyFill="1" applyBorder="1" applyAlignment="1">
      <alignment horizontal="left" vertical="center"/>
    </xf>
    <xf numFmtId="0" fontId="24" fillId="8" borderId="0" xfId="0" applyFont="1" applyFill="1" applyAlignment="1">
      <alignment horizontal="left" vertical="center"/>
    </xf>
    <xf numFmtId="0" fontId="40" fillId="2" borderId="14" xfId="0" applyFont="1" applyFill="1" applyBorder="1" applyAlignment="1">
      <alignment horizontal="left" vertical="center"/>
    </xf>
    <xf numFmtId="0" fontId="34" fillId="2" borderId="0" xfId="0" applyFont="1" applyFill="1" applyAlignment="1">
      <alignment horizontal="left" vertical="center"/>
    </xf>
    <xf numFmtId="0" fontId="34" fillId="2" borderId="15" xfId="0" applyFont="1" applyFill="1" applyBorder="1" applyAlignment="1">
      <alignment horizontal="left" vertical="center"/>
    </xf>
    <xf numFmtId="164" fontId="0" fillId="12" borderId="6" xfId="0" applyNumberFormat="1" applyFill="1" applyBorder="1" applyAlignment="1">
      <alignment horizontal="center" vertical="center"/>
    </xf>
    <xf numFmtId="164" fontId="0" fillId="12" borderId="8" xfId="0" applyNumberFormat="1" applyFill="1" applyBorder="1" applyAlignment="1">
      <alignment horizontal="center" vertical="center"/>
    </xf>
    <xf numFmtId="164" fontId="0" fillId="9" borderId="6" xfId="0" applyNumberFormat="1" applyFill="1" applyBorder="1" applyAlignment="1" applyProtection="1">
      <alignment horizontal="center" vertical="center"/>
      <protection locked="0"/>
    </xf>
    <xf numFmtId="164" fontId="0" fillId="9" borderId="8" xfId="0" applyNumberFormat="1" applyFill="1" applyBorder="1" applyAlignment="1" applyProtection="1">
      <alignment horizontal="center" vertical="center"/>
      <protection locked="0"/>
    </xf>
    <xf numFmtId="0" fontId="0" fillId="9" borderId="22" xfId="0" applyFill="1" applyBorder="1" applyAlignment="1" applyProtection="1">
      <alignment horizontal="center" vertical="center" wrapText="1"/>
      <protection locked="0"/>
    </xf>
    <xf numFmtId="164" fontId="0" fillId="2" borderId="0" xfId="0" applyNumberFormat="1" applyFill="1" applyAlignment="1">
      <alignment horizontal="center" vertical="center"/>
    </xf>
    <xf numFmtId="164" fontId="0" fillId="2" borderId="0" xfId="0" applyNumberFormat="1" applyFill="1" applyAlignment="1">
      <alignment horizontal="center" vertical="center" wrapText="1"/>
    </xf>
    <xf numFmtId="0" fontId="43" fillId="2" borderId="30" xfId="0" applyFont="1" applyFill="1" applyBorder="1" applyAlignment="1">
      <alignment horizontal="center" vertical="center"/>
    </xf>
    <xf numFmtId="0" fontId="43" fillId="2" borderId="31" xfId="0" applyFont="1" applyFill="1" applyBorder="1" applyAlignment="1">
      <alignment horizontal="center" vertical="center"/>
    </xf>
    <xf numFmtId="0" fontId="43" fillId="2" borderId="32" xfId="0" applyFont="1" applyFill="1" applyBorder="1" applyAlignment="1">
      <alignment horizontal="center" vertical="center"/>
    </xf>
    <xf numFmtId="0" fontId="3" fillId="2" borderId="14" xfId="0" applyFont="1" applyFill="1" applyBorder="1" applyAlignment="1">
      <alignment horizontal="left" vertical="center" wrapText="1"/>
    </xf>
    <xf numFmtId="0" fontId="3" fillId="2" borderId="0" xfId="0" applyFont="1" applyFill="1" applyAlignment="1">
      <alignment horizontal="left" vertical="center" wrapText="1"/>
    </xf>
    <xf numFmtId="0" fontId="3" fillId="2" borderId="15" xfId="0" applyFont="1" applyFill="1" applyBorder="1" applyAlignment="1">
      <alignment horizontal="left" vertical="center" wrapText="1"/>
    </xf>
    <xf numFmtId="0" fontId="41" fillId="2" borderId="0" xfId="0" applyFont="1" applyFill="1" applyAlignment="1">
      <alignment horizontal="center" vertical="center" wrapText="1"/>
    </xf>
    <xf numFmtId="0" fontId="0" fillId="2" borderId="61" xfId="0" applyFill="1" applyBorder="1" applyAlignment="1" applyProtection="1">
      <alignment horizontal="left" vertical="center" wrapText="1"/>
      <protection locked="0"/>
    </xf>
    <xf numFmtId="0" fontId="0" fillId="2" borderId="7" xfId="0" applyFill="1" applyBorder="1" applyAlignment="1" applyProtection="1">
      <alignment horizontal="left" vertical="center" wrapText="1"/>
      <protection locked="0"/>
    </xf>
    <xf numFmtId="0" fontId="0" fillId="2" borderId="62" xfId="0" applyFill="1" applyBorder="1" applyAlignment="1" applyProtection="1">
      <alignment horizontal="left" vertical="center" wrapText="1"/>
      <protection locked="0"/>
    </xf>
    <xf numFmtId="0" fontId="42" fillId="2" borderId="16" xfId="0" applyFont="1" applyFill="1" applyBorder="1" applyAlignment="1">
      <alignment horizontal="center" vertical="center"/>
    </xf>
    <xf numFmtId="0" fontId="42" fillId="2" borderId="17" xfId="0" applyFont="1" applyFill="1" applyBorder="1" applyAlignment="1">
      <alignment horizontal="center" vertical="center"/>
    </xf>
    <xf numFmtId="0" fontId="42" fillId="2" borderId="18" xfId="0" applyFont="1" applyFill="1" applyBorder="1" applyAlignment="1">
      <alignment horizontal="center" vertical="center"/>
    </xf>
    <xf numFmtId="0" fontId="0" fillId="2" borderId="51" xfId="0" applyFill="1" applyBorder="1" applyAlignment="1" applyProtection="1">
      <alignment horizontal="left" vertical="center"/>
      <protection locked="0"/>
    </xf>
    <xf numFmtId="0" fontId="0" fillId="2" borderId="61" xfId="0" applyFill="1" applyBorder="1" applyAlignment="1" applyProtection="1">
      <alignment horizontal="left" vertical="center"/>
      <protection locked="0"/>
    </xf>
    <xf numFmtId="0" fontId="0" fillId="2" borderId="7" xfId="0" applyFill="1" applyBorder="1" applyAlignment="1" applyProtection="1">
      <alignment horizontal="left" vertical="center"/>
      <protection locked="0"/>
    </xf>
    <xf numFmtId="0" fontId="0" fillId="2" borderId="62" xfId="0" applyFill="1" applyBorder="1" applyAlignment="1" applyProtection="1">
      <alignment horizontal="left" vertical="center"/>
      <protection locked="0"/>
    </xf>
    <xf numFmtId="0" fontId="44" fillId="2" borderId="0" xfId="0" applyFont="1" applyFill="1" applyAlignment="1">
      <alignment horizontal="center" vertical="center" wrapText="1"/>
    </xf>
    <xf numFmtId="0" fontId="25" fillId="2" borderId="59" xfId="0" applyFont="1" applyFill="1" applyBorder="1" applyAlignment="1">
      <alignment horizontal="center"/>
    </xf>
    <xf numFmtId="0" fontId="25" fillId="2" borderId="63" xfId="0" applyFont="1" applyFill="1" applyBorder="1" applyAlignment="1">
      <alignment horizontal="center"/>
    </xf>
    <xf numFmtId="0" fontId="25" fillId="2" borderId="60" xfId="0" applyFont="1" applyFill="1" applyBorder="1" applyAlignment="1">
      <alignment horizontal="center"/>
    </xf>
    <xf numFmtId="0" fontId="25" fillId="2" borderId="63" xfId="0" applyFont="1" applyFill="1" applyBorder="1" applyAlignment="1">
      <alignment horizontal="center" wrapText="1"/>
    </xf>
    <xf numFmtId="0" fontId="25" fillId="2" borderId="60" xfId="0" applyFont="1" applyFill="1" applyBorder="1" applyAlignment="1">
      <alignment horizontal="center" wrapText="1"/>
    </xf>
    <xf numFmtId="0" fontId="0" fillId="2" borderId="26" xfId="0" applyFill="1" applyBorder="1" applyAlignment="1" applyProtection="1">
      <alignment horizontal="left"/>
      <protection locked="0"/>
    </xf>
    <xf numFmtId="164" fontId="0" fillId="2" borderId="26" xfId="0" applyNumberFormat="1" applyFill="1" applyBorder="1" applyAlignment="1" applyProtection="1">
      <alignment horizontal="center" wrapText="1"/>
      <protection locked="0"/>
    </xf>
    <xf numFmtId="164" fontId="0" fillId="2" borderId="64" xfId="0" applyNumberFormat="1" applyFill="1" applyBorder="1" applyAlignment="1" applyProtection="1">
      <alignment horizontal="center" wrapText="1"/>
      <protection locked="0"/>
    </xf>
    <xf numFmtId="0" fontId="25" fillId="2" borderId="15" xfId="0" applyFont="1" applyFill="1" applyBorder="1" applyAlignment="1">
      <alignment horizontal="left" vertical="center" wrapText="1"/>
    </xf>
    <xf numFmtId="164" fontId="0" fillId="2" borderId="65" xfId="0" applyNumberFormat="1" applyFill="1" applyBorder="1" applyAlignment="1" applyProtection="1">
      <alignment horizontal="center" wrapText="1"/>
      <protection locked="0"/>
    </xf>
    <xf numFmtId="164" fontId="0" fillId="2" borderId="66" xfId="0" applyNumberFormat="1" applyFill="1" applyBorder="1" applyAlignment="1" applyProtection="1">
      <alignment horizontal="center" wrapText="1"/>
      <protection locked="0"/>
    </xf>
    <xf numFmtId="0" fontId="0" fillId="2" borderId="65" xfId="0" applyFill="1" applyBorder="1" applyAlignment="1" applyProtection="1">
      <alignment horizontal="left"/>
      <protection locked="0"/>
    </xf>
    <xf numFmtId="0" fontId="0" fillId="10" borderId="67" xfId="0" applyFill="1" applyBorder="1" applyAlignment="1">
      <alignment horizontal="center"/>
    </xf>
    <xf numFmtId="0" fontId="0" fillId="10" borderId="68" xfId="0" applyFill="1" applyBorder="1" applyAlignment="1">
      <alignment horizontal="center"/>
    </xf>
    <xf numFmtId="0" fontId="0" fillId="2" borderId="27" xfId="0" applyFill="1" applyBorder="1" applyAlignment="1" applyProtection="1">
      <alignment horizontal="left"/>
      <protection locked="0"/>
    </xf>
    <xf numFmtId="164" fontId="0" fillId="2" borderId="27" xfId="0" applyNumberFormat="1" applyFill="1" applyBorder="1" applyAlignment="1" applyProtection="1">
      <alignment horizontal="center" wrapText="1"/>
      <protection locked="0"/>
    </xf>
    <xf numFmtId="164" fontId="0" fillId="2" borderId="69" xfId="0" applyNumberFormat="1" applyFill="1" applyBorder="1" applyAlignment="1" applyProtection="1">
      <alignment horizontal="center" wrapText="1"/>
      <protection locked="0"/>
    </xf>
    <xf numFmtId="0" fontId="0" fillId="2" borderId="70" xfId="0" applyFill="1" applyBorder="1" applyAlignment="1">
      <alignment horizontal="center"/>
    </xf>
    <xf numFmtId="0" fontId="0" fillId="2" borderId="37" xfId="0" applyFill="1" applyBorder="1" applyAlignment="1">
      <alignment horizontal="center"/>
    </xf>
    <xf numFmtId="0" fontId="0" fillId="2" borderId="48" xfId="0" applyFill="1" applyBorder="1" applyAlignment="1">
      <alignment horizontal="center"/>
    </xf>
    <xf numFmtId="164" fontId="25" fillId="2" borderId="48" xfId="0" applyNumberFormat="1" applyFont="1" applyFill="1" applyBorder="1" applyAlignment="1">
      <alignment horizontal="center" wrapText="1"/>
    </xf>
    <xf numFmtId="164" fontId="25" fillId="2" borderId="71" xfId="0" applyNumberFormat="1" applyFont="1" applyFill="1" applyBorder="1" applyAlignment="1">
      <alignment horizontal="center" wrapText="1"/>
    </xf>
    <xf numFmtId="164" fontId="25" fillId="2" borderId="72" xfId="0" applyNumberFormat="1" applyFont="1" applyFill="1" applyBorder="1" applyAlignment="1">
      <alignment horizontal="center" wrapText="1"/>
    </xf>
    <xf numFmtId="0" fontId="0" fillId="2" borderId="0" xfId="0" applyFill="1" applyAlignment="1">
      <alignment horizontal="center" vertical="center" wrapText="1"/>
    </xf>
    <xf numFmtId="164" fontId="25" fillId="10" borderId="73" xfId="0" applyNumberFormat="1" applyFont="1" applyFill="1" applyBorder="1" applyAlignment="1">
      <alignment horizontal="center" wrapText="1"/>
    </xf>
    <xf numFmtId="164" fontId="25" fillId="10" borderId="68" xfId="0" applyNumberFormat="1" applyFont="1" applyFill="1" applyBorder="1" applyAlignment="1">
      <alignment horizontal="center" wrapText="1"/>
    </xf>
    <xf numFmtId="164" fontId="25" fillId="10" borderId="74" xfId="0" applyNumberFormat="1" applyFont="1" applyFill="1" applyBorder="1" applyAlignment="1">
      <alignment horizontal="center" wrapText="1"/>
    </xf>
    <xf numFmtId="164" fontId="26" fillId="2" borderId="22" xfId="0" applyNumberFormat="1" applyFont="1" applyFill="1" applyBorder="1" applyAlignment="1">
      <alignment horizontal="left" vertical="center"/>
    </xf>
    <xf numFmtId="0" fontId="0" fillId="2" borderId="15" xfId="0" applyFill="1" applyBorder="1" applyAlignment="1">
      <alignment horizontal="left" vertical="center" wrapText="1"/>
    </xf>
    <xf numFmtId="0" fontId="0" fillId="2" borderId="75" xfId="0" applyFill="1" applyBorder="1" applyAlignment="1" applyProtection="1">
      <alignment horizontal="left" vertical="center"/>
      <protection locked="0"/>
    </xf>
    <xf numFmtId="0" fontId="0" fillId="2" borderId="76" xfId="0" applyFill="1" applyBorder="1" applyAlignment="1" applyProtection="1">
      <alignment horizontal="left" vertical="center"/>
      <protection locked="0"/>
    </xf>
    <xf numFmtId="0" fontId="0" fillId="2" borderId="77" xfId="0" applyFill="1" applyBorder="1" applyAlignment="1" applyProtection="1">
      <alignment horizontal="left" vertical="center"/>
      <protection locked="0"/>
    </xf>
    <xf numFmtId="0" fontId="25" fillId="2" borderId="14" xfId="0" applyFont="1" applyFill="1" applyBorder="1" applyAlignment="1">
      <alignment horizontal="center" vertical="center"/>
    </xf>
    <xf numFmtId="0" fontId="0" fillId="2" borderId="14" xfId="0" applyFill="1" applyBorder="1" applyAlignment="1">
      <alignment horizontal="center" vertical="center" wrapText="1"/>
    </xf>
    <xf numFmtId="0" fontId="5" fillId="8" borderId="31" xfId="0" applyFont="1" applyFill="1" applyBorder="1" applyAlignment="1">
      <alignment horizontal="left" vertical="center" wrapText="1"/>
    </xf>
    <xf numFmtId="0" fontId="5" fillId="8" borderId="32" xfId="0" applyFont="1" applyFill="1" applyBorder="1" applyAlignment="1">
      <alignment horizontal="left" vertical="center" wrapText="1"/>
    </xf>
    <xf numFmtId="0" fontId="0" fillId="2" borderId="78" xfId="0" applyFill="1" applyBorder="1" applyAlignment="1">
      <alignment horizontal="center" vertical="center"/>
    </xf>
    <xf numFmtId="0" fontId="0" fillId="2" borderId="0" xfId="0" applyFill="1" applyAlignment="1">
      <alignment horizontal="center" vertical="center"/>
    </xf>
    <xf numFmtId="0" fontId="0" fillId="2" borderId="14" xfId="0" quotePrefix="1" applyFill="1" applyBorder="1" applyAlignment="1">
      <alignment horizontal="left" vertical="center" wrapText="1" indent="3"/>
    </xf>
    <xf numFmtId="0" fontId="0" fillId="2" borderId="0" xfId="0" quotePrefix="1" applyFill="1" applyAlignment="1">
      <alignment horizontal="left" vertical="center" wrapText="1" indent="3"/>
    </xf>
    <xf numFmtId="0" fontId="0" fillId="2" borderId="15" xfId="0" quotePrefix="1" applyFill="1" applyBorder="1" applyAlignment="1">
      <alignment horizontal="left" vertical="center" wrapText="1" indent="3"/>
    </xf>
    <xf numFmtId="0" fontId="0" fillId="2" borderId="14" xfId="0" quotePrefix="1" applyFill="1" applyBorder="1" applyAlignment="1">
      <alignment horizontal="left" vertical="center" wrapText="1"/>
    </xf>
    <xf numFmtId="0" fontId="0" fillId="2" borderId="0" xfId="0" quotePrefix="1" applyFill="1" applyAlignment="1">
      <alignment horizontal="left" vertical="center" wrapText="1"/>
    </xf>
    <xf numFmtId="0" fontId="0" fillId="2" borderId="15" xfId="0" quotePrefix="1" applyFill="1" applyBorder="1" applyAlignment="1">
      <alignment horizontal="left" vertical="center" wrapText="1"/>
    </xf>
    <xf numFmtId="0" fontId="0" fillId="2" borderId="14" xfId="0" quotePrefix="1" applyFill="1" applyBorder="1" applyAlignment="1">
      <alignment horizontal="left" vertical="center" wrapText="1" indent="4"/>
    </xf>
    <xf numFmtId="0" fontId="0" fillId="2" borderId="0" xfId="0" quotePrefix="1" applyFill="1" applyAlignment="1">
      <alignment horizontal="left" vertical="center" wrapText="1" indent="4"/>
    </xf>
    <xf numFmtId="0" fontId="0" fillId="2" borderId="15" xfId="0" quotePrefix="1" applyFill="1" applyBorder="1" applyAlignment="1">
      <alignment horizontal="left" vertical="center" wrapText="1" indent="4"/>
    </xf>
    <xf numFmtId="0" fontId="0" fillId="2" borderId="14" xfId="0" quotePrefix="1" applyFill="1" applyBorder="1" applyAlignment="1">
      <alignment horizontal="left" vertical="top" wrapText="1" indent="4"/>
    </xf>
    <xf numFmtId="0" fontId="0" fillId="2" borderId="0" xfId="0" quotePrefix="1" applyFill="1" applyAlignment="1">
      <alignment horizontal="left" vertical="top" wrapText="1" indent="4"/>
    </xf>
    <xf numFmtId="0" fontId="0" fillId="2" borderId="15" xfId="0" quotePrefix="1" applyFill="1" applyBorder="1" applyAlignment="1">
      <alignment horizontal="left" vertical="top" wrapText="1" indent="4"/>
    </xf>
    <xf numFmtId="0" fontId="1" fillId="2" borderId="14" xfId="0" applyFont="1" applyFill="1" applyBorder="1" applyAlignment="1">
      <alignment horizontal="left" vertical="center" wrapText="1"/>
    </xf>
    <xf numFmtId="0" fontId="1" fillId="2" borderId="0" xfId="0" applyFont="1" applyFill="1" applyAlignment="1">
      <alignment horizontal="left" vertical="center" wrapText="1"/>
    </xf>
    <xf numFmtId="0" fontId="1" fillId="2" borderId="15" xfId="0" applyFont="1" applyFill="1" applyBorder="1" applyAlignment="1">
      <alignment horizontal="left" vertical="center" wrapText="1"/>
    </xf>
    <xf numFmtId="0" fontId="1" fillId="2" borderId="78" xfId="0" applyFont="1" applyFill="1" applyBorder="1" applyAlignment="1">
      <alignment horizontal="center" vertical="center"/>
    </xf>
    <xf numFmtId="0" fontId="45" fillId="0" borderId="0" xfId="0" applyFont="1" applyAlignment="1">
      <alignment horizontal="center"/>
    </xf>
    <xf numFmtId="0" fontId="46" fillId="0" borderId="0" xfId="0" applyFont="1" applyAlignment="1">
      <alignment horizontal="center"/>
    </xf>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81" xfId="0" applyFont="1" applyBorder="1" applyAlignment="1">
      <alignment horizontal="center" vertical="center" wrapText="1"/>
    </xf>
    <xf numFmtId="10" fontId="26" fillId="0" borderId="79" xfId="0" applyNumberFormat="1" applyFont="1" applyBorder="1" applyAlignment="1">
      <alignment vertical="center" wrapText="1"/>
    </xf>
    <xf numFmtId="0" fontId="0" fillId="0" borderId="80" xfId="0" applyBorder="1" applyAlignment="1">
      <alignment vertical="center" wrapText="1"/>
    </xf>
    <xf numFmtId="0" fontId="0" fillId="0" borderId="81" xfId="0" applyBorder="1" applyAlignment="1">
      <alignment vertical="center" wrapText="1"/>
    </xf>
    <xf numFmtId="0" fontId="25" fillId="4" borderId="6" xfId="0" applyFont="1" applyFill="1" applyBorder="1" applyAlignment="1">
      <alignment horizontal="left" wrapText="1"/>
    </xf>
    <xf numFmtId="0" fontId="25" fillId="4" borderId="7" xfId="0" applyFont="1" applyFill="1" applyBorder="1" applyAlignment="1">
      <alignment horizontal="left" wrapText="1"/>
    </xf>
    <xf numFmtId="0" fontId="25" fillId="4" borderId="8" xfId="0" applyFont="1" applyFill="1" applyBorder="1" applyAlignment="1">
      <alignment horizontal="left" wrapText="1"/>
    </xf>
    <xf numFmtId="0" fontId="26" fillId="0" borderId="6" xfId="0" quotePrefix="1" applyFont="1" applyBorder="1" applyAlignment="1">
      <alignment horizontal="left" wrapText="1"/>
    </xf>
    <xf numFmtId="0" fontId="26" fillId="0" borderId="7" xfId="0" quotePrefix="1" applyFont="1" applyBorder="1" applyAlignment="1">
      <alignment horizontal="left" wrapText="1"/>
    </xf>
    <xf numFmtId="0" fontId="26" fillId="0" borderId="8" xfId="0" quotePrefix="1" applyFont="1" applyBorder="1" applyAlignment="1">
      <alignment horizontal="left" wrapText="1"/>
    </xf>
    <xf numFmtId="0" fontId="0" fillId="0" borderId="0" xfId="0" applyAlignment="1">
      <alignment horizontal="left" wrapText="1"/>
    </xf>
    <xf numFmtId="10" fontId="23" fillId="2" borderId="6" xfId="2" applyNumberFormat="1" applyFont="1" applyFill="1" applyBorder="1" applyAlignment="1">
      <alignment horizontal="center"/>
    </xf>
    <xf numFmtId="10" fontId="23" fillId="2" borderId="7" xfId="2" applyNumberFormat="1" applyFont="1" applyFill="1" applyBorder="1" applyAlignment="1">
      <alignment horizontal="center"/>
    </xf>
    <xf numFmtId="10" fontId="23" fillId="2" borderId="8" xfId="2" applyNumberFormat="1" applyFont="1" applyFill="1" applyBorder="1" applyAlignment="1">
      <alignment horizontal="center"/>
    </xf>
    <xf numFmtId="0" fontId="25" fillId="0" borderId="0" xfId="0" applyFont="1" applyAlignment="1">
      <alignment horizontal="left"/>
    </xf>
    <xf numFmtId="0" fontId="0" fillId="0" borderId="0" xfId="0" applyAlignment="1">
      <alignment horizontal="left"/>
    </xf>
    <xf numFmtId="166" fontId="49" fillId="14" borderId="6" xfId="2" applyNumberFormat="1" applyFont="1" applyFill="1" applyBorder="1" applyAlignment="1">
      <alignment horizontal="center"/>
    </xf>
    <xf numFmtId="166" fontId="49" fillId="14" borderId="7" xfId="2" applyNumberFormat="1" applyFont="1" applyFill="1" applyBorder="1" applyAlignment="1">
      <alignment horizontal="center"/>
    </xf>
    <xf numFmtId="166" fontId="49" fillId="14" borderId="8" xfId="2" applyNumberFormat="1" applyFont="1" applyFill="1" applyBorder="1" applyAlignment="1">
      <alignment horizontal="center"/>
    </xf>
    <xf numFmtId="0" fontId="0" fillId="14" borderId="6" xfId="0" applyFill="1" applyBorder="1" applyAlignment="1">
      <alignment horizontal="center"/>
    </xf>
    <xf numFmtId="0" fontId="0" fillId="14" borderId="7" xfId="0" applyFill="1" applyBorder="1" applyAlignment="1">
      <alignment horizontal="center"/>
    </xf>
    <xf numFmtId="0" fontId="0" fillId="14" borderId="8" xfId="0" applyFill="1" applyBorder="1" applyAlignment="1">
      <alignment horizontal="center"/>
    </xf>
    <xf numFmtId="0" fontId="25" fillId="2" borderId="78" xfId="0" applyFont="1" applyFill="1" applyBorder="1" applyAlignment="1">
      <alignment horizontal="center" vertical="center"/>
    </xf>
    <xf numFmtId="0" fontId="0" fillId="2" borderId="14" xfId="0" applyFill="1" applyBorder="1" applyAlignment="1">
      <alignment horizontal="left" vertical="center" indent="2"/>
    </xf>
    <xf numFmtId="0" fontId="0" fillId="2" borderId="0" xfId="0" applyFill="1" applyAlignment="1">
      <alignment horizontal="left" vertical="center" indent="2"/>
    </xf>
    <xf numFmtId="0" fontId="0" fillId="2" borderId="14" xfId="0" applyFill="1" applyBorder="1" applyAlignment="1">
      <alignment horizontal="center" vertical="center"/>
    </xf>
    <xf numFmtId="0" fontId="0" fillId="2" borderId="15" xfId="0" applyFill="1" applyBorder="1" applyAlignment="1">
      <alignment horizontal="center" vertical="center"/>
    </xf>
    <xf numFmtId="0" fontId="0" fillId="2" borderId="51" xfId="0" applyFill="1" applyBorder="1" applyAlignment="1" applyProtection="1">
      <alignment horizontal="left" vertical="center" wrapText="1" indent="1"/>
      <protection locked="0"/>
    </xf>
    <xf numFmtId="0" fontId="0" fillId="2" borderId="22" xfId="0" applyFill="1" applyBorder="1" applyAlignment="1" applyProtection="1">
      <alignment horizontal="left" vertical="center" wrapText="1" indent="1"/>
      <protection locked="0"/>
    </xf>
    <xf numFmtId="0" fontId="0" fillId="2" borderId="52" xfId="0" applyFill="1" applyBorder="1" applyAlignment="1" applyProtection="1">
      <alignment horizontal="left" vertical="center" wrapText="1" indent="1"/>
      <protection locked="0"/>
    </xf>
    <xf numFmtId="0" fontId="47" fillId="2" borderId="17" xfId="0" applyFont="1" applyFill="1" applyBorder="1" applyAlignment="1">
      <alignment horizontal="center" vertical="center" wrapText="1"/>
    </xf>
    <xf numFmtId="0" fontId="48" fillId="2" borderId="17" xfId="0" applyFont="1" applyFill="1" applyBorder="1" applyAlignment="1">
      <alignment horizontal="center" vertical="center"/>
    </xf>
    <xf numFmtId="0" fontId="24" fillId="8" borderId="30" xfId="0" applyFont="1" applyFill="1" applyBorder="1" applyAlignment="1">
      <alignment horizontal="center" vertical="center" wrapText="1"/>
    </xf>
    <xf numFmtId="0" fontId="24" fillId="8" borderId="31" xfId="0" applyFont="1" applyFill="1" applyBorder="1" applyAlignment="1">
      <alignment horizontal="center" vertical="center" wrapText="1"/>
    </xf>
    <xf numFmtId="0" fontId="24" fillId="8" borderId="32" xfId="0" applyFont="1" applyFill="1" applyBorder="1" applyAlignment="1">
      <alignment horizontal="center" vertical="center" wrapText="1"/>
    </xf>
    <xf numFmtId="0" fontId="24" fillId="8" borderId="14" xfId="0" applyFont="1" applyFill="1" applyBorder="1" applyAlignment="1">
      <alignment horizontal="center" vertical="center" wrapText="1"/>
    </xf>
    <xf numFmtId="0" fontId="24" fillId="8" borderId="0" xfId="0" applyFont="1" applyFill="1" applyAlignment="1">
      <alignment horizontal="center" vertical="center" wrapText="1"/>
    </xf>
    <xf numFmtId="0" fontId="24" fillId="8" borderId="15" xfId="0" applyFont="1" applyFill="1" applyBorder="1" applyAlignment="1">
      <alignment horizontal="center" vertical="center" wrapText="1"/>
    </xf>
    <xf numFmtId="0" fontId="0" fillId="2" borderId="22" xfId="0" applyFill="1" applyBorder="1" applyAlignment="1" applyProtection="1">
      <alignment horizontal="center" vertical="center" wrapText="1"/>
      <protection locked="0"/>
    </xf>
    <xf numFmtId="0" fontId="0" fillId="2" borderId="52" xfId="0" applyFill="1" applyBorder="1" applyAlignment="1" applyProtection="1">
      <alignment horizontal="center" vertical="center" wrapText="1"/>
      <protection locked="0"/>
    </xf>
    <xf numFmtId="0" fontId="50" fillId="2" borderId="0" xfId="0" applyFont="1" applyFill="1" applyAlignment="1">
      <alignment horizontal="left"/>
    </xf>
    <xf numFmtId="0" fontId="53" fillId="2" borderId="22" xfId="0" applyFont="1" applyFill="1" applyBorder="1" applyAlignment="1" applyProtection="1">
      <alignment horizontal="center" vertical="center"/>
      <protection locked="0"/>
    </xf>
    <xf numFmtId="0" fontId="0" fillId="2" borderId="0" xfId="0" applyFill="1" applyAlignment="1">
      <alignment horizontal="left" wrapText="1"/>
    </xf>
    <xf numFmtId="0" fontId="0" fillId="2" borderId="86" xfId="0" applyFill="1" applyBorder="1" applyAlignment="1">
      <alignment horizontal="left" wrapText="1"/>
    </xf>
    <xf numFmtId="0" fontId="0" fillId="2" borderId="22" xfId="0" applyFill="1" applyBorder="1" applyAlignment="1" applyProtection="1">
      <alignment horizontal="left"/>
      <protection locked="0"/>
    </xf>
    <xf numFmtId="164" fontId="53" fillId="2" borderId="0" xfId="0" applyNumberFormat="1" applyFont="1" applyFill="1" applyAlignment="1">
      <alignment horizontal="left" vertical="center"/>
    </xf>
    <xf numFmtId="0" fontId="0" fillId="2" borderId="0" xfId="0" applyFill="1" applyAlignment="1">
      <alignment horizontal="left" vertical="top" wrapText="1"/>
    </xf>
    <xf numFmtId="0" fontId="0" fillId="2" borderId="86" xfId="0" applyFill="1" applyBorder="1" applyAlignment="1">
      <alignment horizontal="left" vertical="top" wrapText="1"/>
    </xf>
    <xf numFmtId="0" fontId="54" fillId="2" borderId="0" xfId="0" applyFont="1" applyFill="1" applyAlignment="1">
      <alignment horizontal="left"/>
    </xf>
    <xf numFmtId="0" fontId="52" fillId="0" borderId="0" xfId="0" applyFont="1" applyAlignment="1">
      <alignment horizontal="left"/>
    </xf>
    <xf numFmtId="0" fontId="0" fillId="2" borderId="0" xfId="0" applyFill="1" applyAlignment="1" applyProtection="1">
      <alignment horizontal="left" vertical="center" wrapText="1"/>
      <protection locked="0"/>
    </xf>
    <xf numFmtId="0" fontId="0" fillId="2" borderId="86" xfId="0" applyFill="1" applyBorder="1" applyAlignment="1" applyProtection="1">
      <alignment horizontal="left" vertical="center" wrapText="1"/>
      <protection locked="0"/>
    </xf>
    <xf numFmtId="0" fontId="50" fillId="16" borderId="85" xfId="0" applyFont="1" applyFill="1" applyBorder="1" applyAlignment="1">
      <alignment horizontal="left"/>
    </xf>
    <xf numFmtId="0" fontId="50" fillId="16" borderId="0" xfId="0" applyFont="1" applyFill="1" applyAlignment="1">
      <alignment horizontal="left"/>
    </xf>
    <xf numFmtId="164" fontId="53" fillId="2" borderId="0" xfId="0" applyNumberFormat="1" applyFont="1" applyFill="1" applyAlignment="1">
      <alignment horizontal="center" vertical="center"/>
    </xf>
    <xf numFmtId="164" fontId="53" fillId="2" borderId="0" xfId="0" applyNumberFormat="1" applyFont="1" applyFill="1" applyAlignment="1" applyProtection="1">
      <alignment horizontal="left" vertical="center"/>
      <protection locked="0"/>
    </xf>
    <xf numFmtId="0" fontId="0" fillId="2" borderId="86" xfId="0" applyFill="1" applyBorder="1" applyAlignment="1">
      <alignment horizontal="left" vertical="center" wrapText="1"/>
    </xf>
    <xf numFmtId="0" fontId="50" fillId="2" borderId="0" xfId="0" applyFont="1" applyFill="1" applyAlignment="1">
      <alignment horizontal="left" vertical="center"/>
    </xf>
    <xf numFmtId="0" fontId="54" fillId="2" borderId="0" xfId="0" applyFont="1" applyFill="1" applyAlignment="1">
      <alignment horizontal="left" vertical="center"/>
    </xf>
    <xf numFmtId="0" fontId="0" fillId="2" borderId="0" xfId="0" applyFill="1" applyAlignment="1">
      <alignment horizontal="left"/>
    </xf>
    <xf numFmtId="164" fontId="53" fillId="2" borderId="0" xfId="0" applyNumberFormat="1" applyFont="1" applyFill="1" applyAlignment="1">
      <alignment horizontal="center"/>
    </xf>
    <xf numFmtId="164" fontId="0" fillId="2" borderId="0" xfId="0" applyNumberFormat="1" applyFill="1" applyAlignment="1">
      <alignment horizontal="left" vertical="center"/>
    </xf>
    <xf numFmtId="0" fontId="0" fillId="2" borderId="0" xfId="0" applyFill="1" applyAlignment="1">
      <alignment wrapText="1"/>
    </xf>
    <xf numFmtId="0" fontId="0" fillId="2" borderId="86" xfId="0" applyFill="1" applyBorder="1" applyAlignment="1">
      <alignment wrapText="1"/>
    </xf>
    <xf numFmtId="164" fontId="53" fillId="2" borderId="0" xfId="0" applyNumberFormat="1" applyFont="1" applyFill="1" applyAlignment="1">
      <alignment horizontal="left"/>
    </xf>
    <xf numFmtId="0" fontId="53" fillId="2" borderId="0" xfId="0" applyFont="1" applyFill="1" applyAlignment="1">
      <alignment horizontal="left"/>
    </xf>
    <xf numFmtId="0" fontId="53" fillId="2" borderId="86" xfId="0" applyFont="1" applyFill="1" applyBorder="1" applyAlignment="1">
      <alignment horizontal="left"/>
    </xf>
    <xf numFmtId="168" fontId="53" fillId="2" borderId="0" xfId="0" applyNumberFormat="1" applyFont="1" applyFill="1" applyAlignment="1">
      <alignment horizontal="left"/>
    </xf>
    <xf numFmtId="0" fontId="53" fillId="2" borderId="22" xfId="0" applyFont="1" applyFill="1" applyBorder="1" applyAlignment="1" applyProtection="1">
      <alignment horizontal="left"/>
      <protection locked="0"/>
    </xf>
    <xf numFmtId="0" fontId="33" fillId="2" borderId="0" xfId="0" applyFont="1" applyFill="1" applyAlignment="1">
      <alignment horizontal="center" vertical="center" wrapText="1"/>
    </xf>
    <xf numFmtId="0" fontId="21" fillId="2" borderId="0" xfId="0" applyFont="1" applyFill="1" applyAlignment="1">
      <alignment horizontal="center" vertical="center"/>
    </xf>
    <xf numFmtId="164" fontId="53" fillId="2" borderId="86" xfId="0" applyNumberFormat="1" applyFont="1" applyFill="1" applyBorder="1" applyAlignment="1">
      <alignment horizontal="center" vertical="center"/>
    </xf>
    <xf numFmtId="0" fontId="0" fillId="2" borderId="0" xfId="0" applyFill="1" applyAlignment="1">
      <alignment horizontal="left" wrapText="1" indent="3"/>
    </xf>
    <xf numFmtId="0" fontId="0" fillId="2" borderId="86" xfId="0" applyFill="1" applyBorder="1" applyAlignment="1">
      <alignment horizontal="left" wrapText="1" indent="3"/>
    </xf>
    <xf numFmtId="0" fontId="33" fillId="2" borderId="0" xfId="0" applyFont="1" applyFill="1" applyAlignment="1">
      <alignment horizontal="center" vertical="center"/>
    </xf>
  </cellXfs>
  <cellStyles count="3">
    <cellStyle name="Comma" xfId="1" builtinId="3"/>
    <cellStyle name="Normal" xfId="0" builtinId="0"/>
    <cellStyle name="Percent" xfId="2" builtinId="5"/>
  </cellStyles>
  <dxfs count="50">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microsoft.com/office/2006/relationships/vbaProject" Target="vbaProject.bin"/></Relationships>
</file>

<file path=xl/ctrlProps/ctrlProp1.xml><?xml version="1.0" encoding="utf-8"?>
<formControlPr xmlns="http://schemas.microsoft.com/office/spreadsheetml/2009/9/main" objectType="CheckBox" fmlaLink="O76" lockText="1" noThreeD="1"/>
</file>

<file path=xl/ctrlProps/ctrlProp2.xml><?xml version="1.0" encoding="utf-8"?>
<formControlPr xmlns="http://schemas.microsoft.com/office/spreadsheetml/2009/9/main" objectType="CheckBox" fmlaLink="P76" lockText="1" noThreeD="1"/>
</file>

<file path=xl/ctrlProps/ctrlProp3.xml><?xml version="1.0" encoding="utf-8"?>
<formControlPr xmlns="http://schemas.microsoft.com/office/spreadsheetml/2009/9/main" objectType="CheckBox" fmlaLink="O80" lockText="1" noThreeD="1"/>
</file>

<file path=xl/ctrlProps/ctrlProp4.xml><?xml version="1.0" encoding="utf-8"?>
<formControlPr xmlns="http://schemas.microsoft.com/office/spreadsheetml/2009/9/main" objectType="CheckBox" fmlaLink="P80" lockText="1" noThreeD="1"/>
</file>

<file path=xl/ctrlProps/ctrlProp5.xml><?xml version="1.0" encoding="utf-8"?>
<formControlPr xmlns="http://schemas.microsoft.com/office/spreadsheetml/2009/9/main" objectType="CheckBox" fmlaLink="O654" lockText="1" noThreeD="1"/>
</file>

<file path=xl/ctrlProps/ctrlProp6.xml><?xml version="1.0" encoding="utf-8"?>
<formControlPr xmlns="http://schemas.microsoft.com/office/spreadsheetml/2009/9/main" objectType="CheckBox" fmlaLink="P654" lockText="1" noThreeD="1"/>
</file>

<file path=xl/ctrlProps/ctrlProp7.xml><?xml version="1.0" encoding="utf-8"?>
<formControlPr xmlns="http://schemas.microsoft.com/office/spreadsheetml/2009/9/main" objectType="CheckBox" fmlaLink="O657" lockText="1" noThreeD="1"/>
</file>

<file path=xl/ctrlProps/ctrlProp8.xml><?xml version="1.0" encoding="utf-8"?>
<formControlPr xmlns="http://schemas.microsoft.com/office/spreadsheetml/2009/9/main" objectType="CheckBox" fmlaLink="P657" lockText="1" noThreeD="1"/>
</file>

<file path=xl/ctrlProps/ctrlProp9.xml><?xml version="1.0" encoding="utf-8"?>
<formControlPr xmlns="http://schemas.microsoft.com/office/spreadsheetml/2009/9/main" objectType="CheckBox" fmlaLink="O662" lockText="1" noThreeD="1"/>
</file>

<file path=xl/ctrlProps/ctrlProp10.xml><?xml version="1.0" encoding="utf-8"?>
<formControlPr xmlns="http://schemas.microsoft.com/office/spreadsheetml/2009/9/main" objectType="CheckBox" fmlaLink="P662" lockText="1" noThreeD="1"/>
</file>

<file path=xl/ctrlProps/ctrlProp11.xml><?xml version="1.0" encoding="utf-8"?>
<formControlPr xmlns="http://schemas.microsoft.com/office/spreadsheetml/2009/9/main" objectType="CheckBox" fmlaLink="O669" lockText="1" noThreeD="1"/>
</file>

<file path=xl/ctrlProps/ctrlProp12.xml><?xml version="1.0" encoding="utf-8"?>
<formControlPr xmlns="http://schemas.microsoft.com/office/spreadsheetml/2009/9/main" objectType="CheckBox" fmlaLink="P669" lockText="1" noThreeD="1"/>
</file>

<file path=xl/ctrlProps/ctrlProp13.xml><?xml version="1.0" encoding="utf-8"?>
<formControlPr xmlns="http://schemas.microsoft.com/office/spreadsheetml/2009/9/main" objectType="CheckBox" fmlaLink="O671" lockText="1" noThreeD="1"/>
</file>

<file path=xl/ctrlProps/ctrlProp14.xml><?xml version="1.0" encoding="utf-8"?>
<formControlPr xmlns="http://schemas.microsoft.com/office/spreadsheetml/2009/9/main" objectType="CheckBox" fmlaLink="P671" lockText="1" noThreeD="1"/>
</file>

<file path=xl/ctrlProps/ctrlProp15.xml><?xml version="1.0" encoding="utf-8"?>
<formControlPr xmlns="http://schemas.microsoft.com/office/spreadsheetml/2009/9/main" objectType="CheckBox" fmlaLink="O673" lockText="1" noThreeD="1"/>
</file>

<file path=xl/ctrlProps/ctrlProp16.xml><?xml version="1.0" encoding="utf-8"?>
<formControlPr xmlns="http://schemas.microsoft.com/office/spreadsheetml/2009/9/main" objectType="CheckBox" fmlaLink="P673" lockText="1" noThreeD="1"/>
</file>

<file path=xl/ctrlProps/ctrlProp17.xml><?xml version="1.0" encoding="utf-8"?>
<formControlPr xmlns="http://schemas.microsoft.com/office/spreadsheetml/2009/9/main" objectType="CheckBox" fmlaLink="O181" lockText="1" noThreeD="1"/>
</file>

<file path=xl/ctrlProps/ctrlProp18.xml><?xml version="1.0" encoding="utf-8"?>
<formControlPr xmlns="http://schemas.microsoft.com/office/spreadsheetml/2009/9/main" objectType="CheckBox" fmlaLink="P181" lockText="1" noThreeD="1"/>
</file>

<file path=xl/ctrlProps/ctrlProp19.xml><?xml version="1.0" encoding="utf-8"?>
<formControlPr xmlns="http://schemas.microsoft.com/office/spreadsheetml/2009/9/main" objectType="CheckBox" fmlaLink="O185" lockText="1" noThreeD="1"/>
</file>

<file path=xl/ctrlProps/ctrlProp20.xml><?xml version="1.0" encoding="utf-8"?>
<formControlPr xmlns="http://schemas.microsoft.com/office/spreadsheetml/2009/9/main" objectType="CheckBox" fmlaLink="P185" lockText="1" noThreeD="1"/>
</file>

<file path=xl/ctrlProps/ctrlProp21.xml><?xml version="1.0" encoding="utf-8"?>
<formControlPr xmlns="http://schemas.microsoft.com/office/spreadsheetml/2009/9/main" objectType="CheckBox" fmlaLink="O288" lockText="1" noThreeD="1"/>
</file>

<file path=xl/ctrlProps/ctrlProp22.xml><?xml version="1.0" encoding="utf-8"?>
<formControlPr xmlns="http://schemas.microsoft.com/office/spreadsheetml/2009/9/main" objectType="CheckBox" fmlaLink="P288" lockText="1" noThreeD="1"/>
</file>

<file path=xl/ctrlProps/ctrlProp23.xml><?xml version="1.0" encoding="utf-8"?>
<formControlPr xmlns="http://schemas.microsoft.com/office/spreadsheetml/2009/9/main" objectType="CheckBox" fmlaLink="O292" lockText="1" noThreeD="1"/>
</file>

<file path=xl/ctrlProps/ctrlProp24.xml><?xml version="1.0" encoding="utf-8"?>
<formControlPr xmlns="http://schemas.microsoft.com/office/spreadsheetml/2009/9/main" objectType="CheckBox" fmlaLink="P292" lockText="1" noThreeD="1"/>
</file>

<file path=xl/ctrlProps/ctrlProp25.xml><?xml version="1.0" encoding="utf-8"?>
<formControlPr xmlns="http://schemas.microsoft.com/office/spreadsheetml/2009/9/main" objectType="CheckBox" fmlaLink="O394" lockText="1" noThreeD="1"/>
</file>

<file path=xl/ctrlProps/ctrlProp26.xml><?xml version="1.0" encoding="utf-8"?>
<formControlPr xmlns="http://schemas.microsoft.com/office/spreadsheetml/2009/9/main" objectType="CheckBox" fmlaLink="P394" lockText="1" noThreeD="1"/>
</file>

<file path=xl/ctrlProps/ctrlProp27.xml><?xml version="1.0" encoding="utf-8"?>
<formControlPr xmlns="http://schemas.microsoft.com/office/spreadsheetml/2009/9/main" objectType="CheckBox" fmlaLink="O398" lockText="1" noThreeD="1"/>
</file>

<file path=xl/ctrlProps/ctrlProp28.xml><?xml version="1.0" encoding="utf-8"?>
<formControlPr xmlns="http://schemas.microsoft.com/office/spreadsheetml/2009/9/main" objectType="CheckBox" fmlaLink="P398" lockText="1" noThreeD="1"/>
</file>

<file path=xl/ctrlProps/ctrlProp29.xml><?xml version="1.0" encoding="utf-8"?>
<formControlPr xmlns="http://schemas.microsoft.com/office/spreadsheetml/2009/9/main" objectType="CheckBox" fmlaLink="O500" lockText="1" noThreeD="1"/>
</file>

<file path=xl/ctrlProps/ctrlProp30.xml><?xml version="1.0" encoding="utf-8"?>
<formControlPr xmlns="http://schemas.microsoft.com/office/spreadsheetml/2009/9/main" objectType="CheckBox" fmlaLink="P500" lockText="1" noThreeD="1"/>
</file>

<file path=xl/ctrlProps/ctrlProp31.xml><?xml version="1.0" encoding="utf-8"?>
<formControlPr xmlns="http://schemas.microsoft.com/office/spreadsheetml/2009/9/main" objectType="CheckBox" fmlaLink="O504" lockText="1" noThreeD="1"/>
</file>

<file path=xl/ctrlProps/ctrlProp32.xml><?xml version="1.0" encoding="utf-8"?>
<formControlPr xmlns="http://schemas.microsoft.com/office/spreadsheetml/2009/9/main" objectType="CheckBox" fmlaLink="P504" lockText="1" noThreeD="1"/>
</file>

<file path=xl/ctrlProps/ctrlProp33.xml><?xml version="1.0" encoding="utf-8"?>
<formControlPr xmlns="http://schemas.microsoft.com/office/spreadsheetml/2009/9/main" objectType="CheckBox" fmlaLink="O152" lockText="1" noThreeD="1"/>
</file>

<file path=xl/ctrlProps/ctrlProp34.xml><?xml version="1.0" encoding="utf-8"?>
<formControlPr xmlns="http://schemas.microsoft.com/office/spreadsheetml/2009/9/main" objectType="CheckBox" fmlaLink="O576" lockText="1" noThreeD="1"/>
</file>

<file path=xl/ctrlProps/ctrlProp35.xml><?xml version="1.0" encoding="utf-8"?>
<formControlPr xmlns="http://schemas.microsoft.com/office/spreadsheetml/2009/9/main" objectType="CheckBox" fmlaLink="O471" lockText="1" noThreeD="1"/>
</file>

<file path=xl/ctrlProps/ctrlProp36.xml><?xml version="1.0" encoding="utf-8"?>
<formControlPr xmlns="http://schemas.microsoft.com/office/spreadsheetml/2009/9/main" objectType="CheckBox" fmlaLink="O365" lockText="1" noThreeD="1"/>
</file>

<file path=xl/ctrlProps/ctrlProp37.xml><?xml version="1.0" encoding="utf-8"?>
<formControlPr xmlns="http://schemas.microsoft.com/office/spreadsheetml/2009/9/main" objectType="CheckBox" fmlaLink="O259" lockText="1" noThreeD="1"/>
</file>

<file path=xl/ctrlProps/ctrlProp38.xml><?xml version="1.0" encoding="utf-8"?>
<formControlPr xmlns="http://schemas.microsoft.com/office/spreadsheetml/2009/9/main" objectType="CheckBox" fmlaLink="O606" lockText="1" noThreeD="1"/>
</file>

<file path=xl/ctrlProps/ctrlProp39.xml><?xml version="1.0" encoding="utf-8"?>
<formControlPr xmlns="http://schemas.microsoft.com/office/spreadsheetml/2009/9/main" objectType="CheckBox" fmlaLink="P606" lockText="1" noThreeD="1"/>
</file>

<file path=xl/ctrlProps/ctrlProp40.xml><?xml version="1.0" encoding="utf-8"?>
<formControlPr xmlns="http://schemas.microsoft.com/office/spreadsheetml/2009/9/main" objectType="CheckBox" fmlaLink="O47" lockText="1" noThreeD="1"/>
</file>

<file path=xl/ctrlProps/ctrlProp41.xml><?xml version="1.0" encoding="utf-8"?>
<formControlPr xmlns="http://schemas.microsoft.com/office/spreadsheetml/2009/9/main" objectType="CheckBox" fmlaLink="P47" lockText="1" noThreeD="1"/>
</file>

<file path=xl/ctrlProps/ctrlProp42.xml><?xml version="1.0" encoding="utf-8"?>
<formControlPr xmlns="http://schemas.microsoft.com/office/spreadsheetml/2009/9/main" objectType="CheckBox" fmlaLink="O683" lockText="1" noThreeD="1"/>
</file>

<file path=xl/ctrlProps/ctrlProp43.xml><?xml version="1.0" encoding="utf-8"?>
<formControlPr xmlns="http://schemas.microsoft.com/office/spreadsheetml/2009/9/main" objectType="CheckBox" fmlaLink="P683" lockText="1" noThreeD="1"/>
</file>

<file path=xl/ctrlProps/ctrlProp44.xml><?xml version="1.0" encoding="utf-8"?>
<formControlPr xmlns="http://schemas.microsoft.com/office/spreadsheetml/2009/9/main" objectType="CheckBox" fmlaLink="O684" lockText="1" noThreeD="1"/>
</file>

<file path=xl/ctrlProps/ctrlProp45.xml><?xml version="1.0" encoding="utf-8"?>
<formControlPr xmlns="http://schemas.microsoft.com/office/spreadsheetml/2009/9/main" objectType="CheckBox" fmlaLink="O20" lockText="1" noThreeD="1"/>
</file>

<file path=xl/ctrlProps/ctrlProp46.xml><?xml version="1.0" encoding="utf-8"?>
<formControlPr xmlns="http://schemas.microsoft.com/office/spreadsheetml/2009/9/main" objectType="CheckBox" fmlaLink="P20" lockText="1" noThreeD="1"/>
</file>

<file path=xl/ctrlProps/ctrlProp47.xml><?xml version="1.0" encoding="utf-8"?>
<formControlPr xmlns="http://schemas.microsoft.com/office/spreadsheetml/2009/9/main" objectType="CheckBox" fmlaLink="O24" lockText="1" noThreeD="1"/>
</file>

<file path=xl/ctrlProps/ctrlProp48.xml><?xml version="1.0" encoding="utf-8"?>
<formControlPr xmlns="http://schemas.microsoft.com/office/spreadsheetml/2009/9/main" objectType="CheckBox" fmlaLink="P24" lockText="1" noThreeD="1"/>
</file>

<file path=xl/ctrlProps/ctrlProp49.xml><?xml version="1.0" encoding="utf-8"?>
<formControlPr xmlns="http://schemas.microsoft.com/office/spreadsheetml/2009/9/main" objectType="CheckBox" fmlaLink="O26" lockText="1" noThreeD="1"/>
</file>

<file path=xl/ctrlProps/ctrlProp50.xml><?xml version="1.0" encoding="utf-8"?>
<formControlPr xmlns="http://schemas.microsoft.com/office/spreadsheetml/2009/9/main" objectType="CheckBox" fmlaLink="O28" lockText="1" noThreeD="1"/>
</file>

<file path=xl/ctrlProps/ctrlProp51.xml><?xml version="1.0" encoding="utf-8"?>
<formControlPr xmlns="http://schemas.microsoft.com/office/spreadsheetml/2009/9/main" objectType="CheckBox" fmlaLink="P26" lockText="1" noThreeD="1"/>
</file>

<file path=xl/ctrlProps/ctrlProp52.xml><?xml version="1.0" encoding="utf-8"?>
<formControlPr xmlns="http://schemas.microsoft.com/office/spreadsheetml/2009/9/main" objectType="CheckBox" fmlaLink="P28" lockText="1" noThreeD="1"/>
</file>

<file path=xl/ctrlProps/ctrlProp53.xml><?xml version="1.0" encoding="utf-8"?>
<formControlPr xmlns="http://schemas.microsoft.com/office/spreadsheetml/2009/9/main" objectType="CheckBox" fmlaLink="O36" lockText="1" noThreeD="1"/>
</file>

<file path=xl/ctrlProps/ctrlProp54.xml><?xml version="1.0" encoding="utf-8"?>
<formControlPr xmlns="http://schemas.microsoft.com/office/spreadsheetml/2009/9/main" objectType="CheckBox" fmlaLink="P36" lockText="1" noThreeD="1"/>
</file>

<file path=xl/ctrlProps/ctrlProp55.xml><?xml version="1.0" encoding="utf-8"?>
<formControlPr xmlns="http://schemas.microsoft.com/office/spreadsheetml/2009/9/main" objectType="CheckBox" fmlaLink="O46" lockText="1" noThreeD="1"/>
</file>

<file path=xl/ctrlProps/ctrlProp56.xml><?xml version="1.0" encoding="utf-8"?>
<formControlPr xmlns="http://schemas.microsoft.com/office/spreadsheetml/2009/9/main" objectType="CheckBox" fmlaLink="O47" lockText="1" noThreeD="1"/>
</file>

<file path=xl/ctrlProps/ctrlProp57.xml><?xml version="1.0" encoding="utf-8"?>
<formControlPr xmlns="http://schemas.microsoft.com/office/spreadsheetml/2009/9/main" objectType="CheckBox" fmlaLink="O48" lockText="1" noThreeD="1"/>
</file>

<file path=xl/ctrlProps/ctrlProp58.xml><?xml version="1.0" encoding="utf-8"?>
<formControlPr xmlns="http://schemas.microsoft.com/office/spreadsheetml/2009/9/main" objectType="CheckBox" fmlaLink="O49" lockText="1" noThreeD="1"/>
</file>

<file path=xl/ctrlProps/ctrlProp59.xml><?xml version="1.0" encoding="utf-8"?>
<formControlPr xmlns="http://schemas.microsoft.com/office/spreadsheetml/2009/9/main" objectType="CheckBox" fmlaLink="O55" lockText="1" noThreeD="1"/>
</file>

<file path=xl/ctrlProps/ctrlProp60.xml><?xml version="1.0" encoding="utf-8"?>
<formControlPr xmlns="http://schemas.microsoft.com/office/spreadsheetml/2009/9/main" objectType="CheckBox" fmlaLink="O57" lockText="1" noThreeD="1"/>
</file>

<file path=xl/ctrlProps/ctrlProp61.xml><?xml version="1.0" encoding="utf-8"?>
<formControlPr xmlns="http://schemas.microsoft.com/office/spreadsheetml/2009/9/main" objectType="CheckBox" fmlaLink="O58" lockText="1" noThreeD="1"/>
</file>

<file path=xl/ctrlProps/ctrlProp62.xml><?xml version="1.0" encoding="utf-8"?>
<formControlPr xmlns="http://schemas.microsoft.com/office/spreadsheetml/2009/9/main" objectType="CheckBox" fmlaLink="P46" lockText="1" noThreeD="1"/>
</file>

<file path=xl/ctrlProps/ctrlProp63.xml><?xml version="1.0" encoding="utf-8"?>
<formControlPr xmlns="http://schemas.microsoft.com/office/spreadsheetml/2009/9/main" objectType="CheckBox" fmlaLink="P47" lockText="1" noThreeD="1"/>
</file>

<file path=xl/ctrlProps/ctrlProp64.xml><?xml version="1.0" encoding="utf-8"?>
<formControlPr xmlns="http://schemas.microsoft.com/office/spreadsheetml/2009/9/main" objectType="CheckBox" fmlaLink="P48" lockText="1" noThreeD="1"/>
</file>

<file path=xl/ctrlProps/ctrlProp65.xml><?xml version="1.0" encoding="utf-8"?>
<formControlPr xmlns="http://schemas.microsoft.com/office/spreadsheetml/2009/9/main" objectType="CheckBox" fmlaLink="P49" lockText="1" noThreeD="1"/>
</file>

<file path=xl/ctrlProps/ctrlProp66.xml><?xml version="1.0" encoding="utf-8"?>
<formControlPr xmlns="http://schemas.microsoft.com/office/spreadsheetml/2009/9/main" objectType="CheckBox" fmlaLink="P55" lockText="1" noThreeD="1"/>
</file>

<file path=xl/ctrlProps/ctrlProp67.xml><?xml version="1.0" encoding="utf-8"?>
<formControlPr xmlns="http://schemas.microsoft.com/office/spreadsheetml/2009/9/main" objectType="CheckBox" fmlaLink="P57" lockText="1" noThreeD="1"/>
</file>

<file path=xl/ctrlProps/ctrlProp68.xml><?xml version="1.0" encoding="utf-8"?>
<formControlPr xmlns="http://schemas.microsoft.com/office/spreadsheetml/2009/9/main" objectType="CheckBox" fmlaLink="P58" lockText="1" noThreeD="1"/>
</file>

<file path=xl/drawings/drawing1.xml><?xml version="1.0" encoding="utf-8"?>
<xdr:wsDr xmlns:xdr="http://schemas.openxmlformats.org/drawingml/2006/spreadsheetDrawing" xmlns:a="http://schemas.openxmlformats.org/drawingml/2006/main">
  <xdr:twoCellAnchor editAs="absolute">
    <xdr:from>
      <xdr:col>4</xdr:col>
      <xdr:colOff>847725</xdr:colOff>
      <xdr:row>7</xdr:row>
      <xdr:rowOff>445770</xdr:rowOff>
    </xdr:from>
    <xdr:to>
      <xdr:col>9</xdr:col>
      <xdr:colOff>551815</xdr:colOff>
      <xdr:row>9</xdr:row>
      <xdr:rowOff>29210</xdr:rowOff>
    </xdr:to>
    <xdr:sp macro="" textlink="">
      <xdr:nvSpPr>
        <xdr:cNvPr id="1026" name="Text Box 2">
          <a:extLst>
            <a:ext uri="{FF2B5EF4-FFF2-40B4-BE49-F238E27FC236}">
              <a16:creationId xmlns:a16="http://schemas.microsoft.com/office/drawing/2014/main" id="{F91D3CB4-D96F-31D2-459D-29904C9E5A72}"/>
            </a:ext>
          </a:extLst>
        </xdr:cNvPr>
        <xdr:cNvSpPr txBox="1">
          <a:spLocks noChangeArrowheads="1"/>
        </xdr:cNvSpPr>
      </xdr:nvSpPr>
      <xdr:spPr bwMode="auto">
        <a:xfrm>
          <a:off x="3190875" y="2007870"/>
          <a:ext cx="4466590" cy="554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1800" b="1" i="0" baseline="0">
              <a:solidFill>
                <a:srgbClr val="002060"/>
              </a:solidFill>
              <a:effectLst/>
              <a:latin typeface="+mn-lt"/>
              <a:ea typeface="+mn-ea"/>
              <a:cs typeface="+mn-cs"/>
            </a:rPr>
            <a:t>DYNAMIC SME </a:t>
          </a:r>
          <a:r>
            <a:rPr lang="en-US" sz="14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SMECare</a:t>
          </a:r>
          <a:endParaRPr lang="en-US" sz="3200" b="1" i="0" u="none" strike="noStrike" baseline="0">
            <a:solidFill>
              <a:srgbClr val="002060"/>
            </a:solidFill>
            <a:latin typeface="Rockwell"/>
          </a:endParaRPr>
        </a:p>
      </xdr:txBody>
    </xdr:sp>
    <xdr:clientData/>
  </xdr:twoCellAnchor>
  <mc:AlternateContent xmlns:mc="http://schemas.openxmlformats.org/markup-compatibility/2006">
    <mc:Choice xmlns:a14="http://schemas.microsoft.com/office/drawing/2010/main" Requires="a14">
      <xdr:twoCellAnchor editAs="oneCell">
        <xdr:from>
          <xdr:col>6</xdr:col>
          <xdr:colOff>527050</xdr:colOff>
          <xdr:row>75</xdr:row>
          <xdr:rowOff>31750</xdr:rowOff>
        </xdr:from>
        <xdr:to>
          <xdr:col>6</xdr:col>
          <xdr:colOff>714375</xdr:colOff>
          <xdr:row>76</xdr:row>
          <xdr:rowOff>28575</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75</xdr:row>
          <xdr:rowOff>31750</xdr:rowOff>
        </xdr:from>
        <xdr:to>
          <xdr:col>9</xdr:col>
          <xdr:colOff>695325</xdr:colOff>
          <xdr:row>76</xdr:row>
          <xdr:rowOff>28575</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79</xdr:row>
          <xdr:rowOff>25400</xdr:rowOff>
        </xdr:from>
        <xdr:to>
          <xdr:col>2</xdr:col>
          <xdr:colOff>695325</xdr:colOff>
          <xdr:row>80</xdr:row>
          <xdr:rowOff>9525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79</xdr:row>
          <xdr:rowOff>25400</xdr:rowOff>
        </xdr:from>
        <xdr:to>
          <xdr:col>4</xdr:col>
          <xdr:colOff>695325</xdr:colOff>
          <xdr:row>80</xdr:row>
          <xdr:rowOff>9525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653</xdr:row>
          <xdr:rowOff>31750</xdr:rowOff>
        </xdr:from>
        <xdr:to>
          <xdr:col>7</xdr:col>
          <xdr:colOff>714375</xdr:colOff>
          <xdr:row>653</xdr:row>
          <xdr:rowOff>180975</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653</xdr:row>
          <xdr:rowOff>31750</xdr:rowOff>
        </xdr:from>
        <xdr:to>
          <xdr:col>10</xdr:col>
          <xdr:colOff>28575</xdr:colOff>
          <xdr:row>653</xdr:row>
          <xdr:rowOff>180975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656</xdr:row>
          <xdr:rowOff>31750</xdr:rowOff>
        </xdr:from>
        <xdr:to>
          <xdr:col>7</xdr:col>
          <xdr:colOff>714375</xdr:colOff>
          <xdr:row>656</xdr:row>
          <xdr:rowOff>180975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656</xdr:row>
          <xdr:rowOff>31750</xdr:rowOff>
        </xdr:from>
        <xdr:to>
          <xdr:col>10</xdr:col>
          <xdr:colOff>28575</xdr:colOff>
          <xdr:row>656</xdr:row>
          <xdr:rowOff>180975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661</xdr:row>
          <xdr:rowOff>31750</xdr:rowOff>
        </xdr:from>
        <xdr:to>
          <xdr:col>7</xdr:col>
          <xdr:colOff>714375</xdr:colOff>
          <xdr:row>661</xdr:row>
          <xdr:rowOff>180975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661</xdr:row>
          <xdr:rowOff>31750</xdr:rowOff>
        </xdr:from>
        <xdr:to>
          <xdr:col>10</xdr:col>
          <xdr:colOff>28575</xdr:colOff>
          <xdr:row>661</xdr:row>
          <xdr:rowOff>180975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668</xdr:row>
          <xdr:rowOff>31750</xdr:rowOff>
        </xdr:from>
        <xdr:to>
          <xdr:col>7</xdr:col>
          <xdr:colOff>714375</xdr:colOff>
          <xdr:row>668</xdr:row>
          <xdr:rowOff>180975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668</xdr:row>
          <xdr:rowOff>31750</xdr:rowOff>
        </xdr:from>
        <xdr:to>
          <xdr:col>10</xdr:col>
          <xdr:colOff>28575</xdr:colOff>
          <xdr:row>668</xdr:row>
          <xdr:rowOff>180975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670</xdr:row>
          <xdr:rowOff>31750</xdr:rowOff>
        </xdr:from>
        <xdr:to>
          <xdr:col>7</xdr:col>
          <xdr:colOff>714375</xdr:colOff>
          <xdr:row>670</xdr:row>
          <xdr:rowOff>180975</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670</xdr:row>
          <xdr:rowOff>31750</xdr:rowOff>
        </xdr:from>
        <xdr:to>
          <xdr:col>10</xdr:col>
          <xdr:colOff>28575</xdr:colOff>
          <xdr:row>670</xdr:row>
          <xdr:rowOff>180975</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672</xdr:row>
          <xdr:rowOff>31750</xdr:rowOff>
        </xdr:from>
        <xdr:to>
          <xdr:col>7</xdr:col>
          <xdr:colOff>714375</xdr:colOff>
          <xdr:row>672</xdr:row>
          <xdr:rowOff>180975</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0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672</xdr:row>
          <xdr:rowOff>31750</xdr:rowOff>
        </xdr:from>
        <xdr:to>
          <xdr:col>10</xdr:col>
          <xdr:colOff>28575</xdr:colOff>
          <xdr:row>672</xdr:row>
          <xdr:rowOff>180975</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0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174</xdr:row>
          <xdr:rowOff>0</xdr:rowOff>
        </xdr:from>
        <xdr:to>
          <xdr:col>6</xdr:col>
          <xdr:colOff>714375</xdr:colOff>
          <xdr:row>598</xdr:row>
          <xdr:rowOff>142875</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174</xdr:row>
          <xdr:rowOff>0</xdr:rowOff>
        </xdr:from>
        <xdr:to>
          <xdr:col>9</xdr:col>
          <xdr:colOff>695325</xdr:colOff>
          <xdr:row>598</xdr:row>
          <xdr:rowOff>142875</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174</xdr:row>
          <xdr:rowOff>0</xdr:rowOff>
        </xdr:from>
        <xdr:to>
          <xdr:col>2</xdr:col>
          <xdr:colOff>695325</xdr:colOff>
          <xdr:row>598</xdr:row>
          <xdr:rowOff>142875</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174</xdr:row>
          <xdr:rowOff>0</xdr:rowOff>
        </xdr:from>
        <xdr:to>
          <xdr:col>4</xdr:col>
          <xdr:colOff>695325</xdr:colOff>
          <xdr:row>598</xdr:row>
          <xdr:rowOff>142875</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174</xdr:row>
          <xdr:rowOff>0</xdr:rowOff>
        </xdr:from>
        <xdr:to>
          <xdr:col>6</xdr:col>
          <xdr:colOff>714375</xdr:colOff>
          <xdr:row>598</xdr:row>
          <xdr:rowOff>142875</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174</xdr:row>
          <xdr:rowOff>0</xdr:rowOff>
        </xdr:from>
        <xdr:to>
          <xdr:col>9</xdr:col>
          <xdr:colOff>695325</xdr:colOff>
          <xdr:row>598</xdr:row>
          <xdr:rowOff>142875</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174</xdr:row>
          <xdr:rowOff>0</xdr:rowOff>
        </xdr:from>
        <xdr:to>
          <xdr:col>2</xdr:col>
          <xdr:colOff>695325</xdr:colOff>
          <xdr:row>598</xdr:row>
          <xdr:rowOff>142875</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174</xdr:row>
          <xdr:rowOff>0</xdr:rowOff>
        </xdr:from>
        <xdr:to>
          <xdr:col>4</xdr:col>
          <xdr:colOff>695325</xdr:colOff>
          <xdr:row>598</xdr:row>
          <xdr:rowOff>142875</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174</xdr:row>
          <xdr:rowOff>0</xdr:rowOff>
        </xdr:from>
        <xdr:to>
          <xdr:col>6</xdr:col>
          <xdr:colOff>714375</xdr:colOff>
          <xdr:row>598</xdr:row>
          <xdr:rowOff>142875</xdr:rowOff>
        </xdr:to>
        <xdr:sp macro="" textlink="">
          <xdr:nvSpPr>
            <xdr:cNvPr id="1155" name="Check Box 131" hidden="1">
              <a:extLst>
                <a:ext uri="{63B3BB69-23CF-44E3-9099-C40C66FF867C}">
                  <a14:compatExt spid="_x0000_s1155"/>
                </a:ext>
                <a:ext uri="{FF2B5EF4-FFF2-40B4-BE49-F238E27FC236}">
                  <a16:creationId xmlns:a16="http://schemas.microsoft.com/office/drawing/2014/main" id="{00000000-0008-0000-00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174</xdr:row>
          <xdr:rowOff>0</xdr:rowOff>
        </xdr:from>
        <xdr:to>
          <xdr:col>9</xdr:col>
          <xdr:colOff>695325</xdr:colOff>
          <xdr:row>598</xdr:row>
          <xdr:rowOff>142875</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174</xdr:row>
          <xdr:rowOff>0</xdr:rowOff>
        </xdr:from>
        <xdr:to>
          <xdr:col>2</xdr:col>
          <xdr:colOff>695325</xdr:colOff>
          <xdr:row>598</xdr:row>
          <xdr:rowOff>142875</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0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174</xdr:row>
          <xdr:rowOff>0</xdr:rowOff>
        </xdr:from>
        <xdr:to>
          <xdr:col>4</xdr:col>
          <xdr:colOff>695325</xdr:colOff>
          <xdr:row>598</xdr:row>
          <xdr:rowOff>142875</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0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174</xdr:row>
          <xdr:rowOff>0</xdr:rowOff>
        </xdr:from>
        <xdr:to>
          <xdr:col>6</xdr:col>
          <xdr:colOff>714375</xdr:colOff>
          <xdr:row>598</xdr:row>
          <xdr:rowOff>142875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174</xdr:row>
          <xdr:rowOff>0</xdr:rowOff>
        </xdr:from>
        <xdr:to>
          <xdr:col>9</xdr:col>
          <xdr:colOff>695325</xdr:colOff>
          <xdr:row>598</xdr:row>
          <xdr:rowOff>142875</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0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174</xdr:row>
          <xdr:rowOff>0</xdr:rowOff>
        </xdr:from>
        <xdr:to>
          <xdr:col>2</xdr:col>
          <xdr:colOff>695325</xdr:colOff>
          <xdr:row>598</xdr:row>
          <xdr:rowOff>142875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174</xdr:row>
          <xdr:rowOff>0</xdr:rowOff>
        </xdr:from>
        <xdr:to>
          <xdr:col>4</xdr:col>
          <xdr:colOff>695325</xdr:colOff>
          <xdr:row>598</xdr:row>
          <xdr:rowOff>142875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151</xdr:row>
          <xdr:rowOff>76200</xdr:rowOff>
        </xdr:from>
        <xdr:to>
          <xdr:col>8</xdr:col>
          <xdr:colOff>685800</xdr:colOff>
          <xdr:row>152</xdr:row>
          <xdr:rowOff>85725</xdr:rowOff>
        </xdr:to>
        <xdr:sp macro="" textlink="">
          <xdr:nvSpPr>
            <xdr:cNvPr id="1171" name="Check Box 147" hidden="1">
              <a:extLst>
                <a:ext uri="{63B3BB69-23CF-44E3-9099-C40C66FF867C}">
                  <a14:compatExt spid="_x0000_s1171"/>
                </a:ext>
                <a:ext uri="{FF2B5EF4-FFF2-40B4-BE49-F238E27FC236}">
                  <a16:creationId xmlns:a16="http://schemas.microsoft.com/office/drawing/2014/main" id="{00000000-0008-0000-00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174</xdr:row>
          <xdr:rowOff>0</xdr:rowOff>
        </xdr:from>
        <xdr:to>
          <xdr:col>8</xdr:col>
          <xdr:colOff>685800</xdr:colOff>
          <xdr:row>598</xdr:row>
          <xdr:rowOff>142875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174</xdr:row>
          <xdr:rowOff>0</xdr:rowOff>
        </xdr:from>
        <xdr:to>
          <xdr:col>8</xdr:col>
          <xdr:colOff>685800</xdr:colOff>
          <xdr:row>598</xdr:row>
          <xdr:rowOff>142875</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174</xdr:row>
          <xdr:rowOff>0</xdr:rowOff>
        </xdr:from>
        <xdr:to>
          <xdr:col>8</xdr:col>
          <xdr:colOff>685800</xdr:colOff>
          <xdr:row>598</xdr:row>
          <xdr:rowOff>142875</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174</xdr:row>
          <xdr:rowOff>0</xdr:rowOff>
        </xdr:from>
        <xdr:to>
          <xdr:col>8</xdr:col>
          <xdr:colOff>685800</xdr:colOff>
          <xdr:row>598</xdr:row>
          <xdr:rowOff>142875</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605</xdr:row>
          <xdr:rowOff>25400</xdr:rowOff>
        </xdr:from>
        <xdr:to>
          <xdr:col>2</xdr:col>
          <xdr:colOff>695325</xdr:colOff>
          <xdr:row>605</xdr:row>
          <xdr:rowOff>152400</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605</xdr:row>
          <xdr:rowOff>25400</xdr:rowOff>
        </xdr:from>
        <xdr:to>
          <xdr:col>4</xdr:col>
          <xdr:colOff>695325</xdr:colOff>
          <xdr:row>605</xdr:row>
          <xdr:rowOff>152400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469900</xdr:colOff>
          <xdr:row>43</xdr:row>
          <xdr:rowOff>76200</xdr:rowOff>
        </xdr:from>
        <xdr:to>
          <xdr:col>2</xdr:col>
          <xdr:colOff>685800</xdr:colOff>
          <xdr:row>45</xdr:row>
          <xdr:rowOff>0</xdr:rowOff>
        </xdr:to>
        <xdr:sp macro="" textlink="">
          <xdr:nvSpPr>
            <xdr:cNvPr id="1392" name="Check Box 368" hidden="1">
              <a:extLst>
                <a:ext uri="{63B3BB69-23CF-44E3-9099-C40C66FF867C}">
                  <a14:compatExt spid="_x0000_s1392"/>
                </a:ext>
                <a:ext uri="{FF2B5EF4-FFF2-40B4-BE49-F238E27FC236}">
                  <a16:creationId xmlns:a16="http://schemas.microsoft.com/office/drawing/2014/main" id="{00000000-0008-0000-0000-00007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527050</xdr:colOff>
          <xdr:row>44</xdr:row>
          <xdr:rowOff>25400</xdr:rowOff>
        </xdr:from>
        <xdr:to>
          <xdr:col>4</xdr:col>
          <xdr:colOff>676275</xdr:colOff>
          <xdr:row>44</xdr:row>
          <xdr:rowOff>142875</xdr:rowOff>
        </xdr:to>
        <xdr:sp macro="" textlink="">
          <xdr:nvSpPr>
            <xdr:cNvPr id="1393" name="Check Box 369" hidden="1">
              <a:extLst>
                <a:ext uri="{63B3BB69-23CF-44E3-9099-C40C66FF867C}">
                  <a14:compatExt spid="_x0000_s1393"/>
                </a:ext>
                <a:ext uri="{FF2B5EF4-FFF2-40B4-BE49-F238E27FC236}">
                  <a16:creationId xmlns:a16="http://schemas.microsoft.com/office/drawing/2014/main" id="{00000000-0008-0000-0000-00007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539750</xdr:colOff>
          <xdr:row>689</xdr:row>
          <xdr:rowOff>69850</xdr:rowOff>
        </xdr:from>
        <xdr:to>
          <xdr:col>2</xdr:col>
          <xdr:colOff>714375</xdr:colOff>
          <xdr:row>689</xdr:row>
          <xdr:rowOff>180975</xdr:rowOff>
        </xdr:to>
        <xdr:sp macro="" textlink="">
          <xdr:nvSpPr>
            <xdr:cNvPr id="1457" name="Check Box 433" hidden="1">
              <a:extLst>
                <a:ext uri="{63B3BB69-23CF-44E3-9099-C40C66FF867C}">
                  <a14:compatExt spid="_x0000_s1457"/>
                </a:ext>
                <a:ext uri="{FF2B5EF4-FFF2-40B4-BE49-F238E27FC236}">
                  <a16:creationId xmlns:a16="http://schemas.microsoft.com/office/drawing/2014/main" id="{00000000-0008-0000-0000-0000B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546100</xdr:colOff>
          <xdr:row>689</xdr:row>
          <xdr:rowOff>44450</xdr:rowOff>
        </xdr:from>
        <xdr:to>
          <xdr:col>5</xdr:col>
          <xdr:colOff>695325</xdr:colOff>
          <xdr:row>689</xdr:row>
          <xdr:rowOff>142875</xdr:rowOff>
        </xdr:to>
        <xdr:sp macro="" textlink="">
          <xdr:nvSpPr>
            <xdr:cNvPr id="1458" name="Check Box 434" hidden="1">
              <a:extLst>
                <a:ext uri="{63B3BB69-23CF-44E3-9099-C40C66FF867C}">
                  <a14:compatExt spid="_x0000_s1458"/>
                </a:ext>
                <a:ext uri="{FF2B5EF4-FFF2-40B4-BE49-F238E27FC236}">
                  <a16:creationId xmlns:a16="http://schemas.microsoft.com/office/drawing/2014/main" id="{00000000-0008-0000-0000-0000B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546100</xdr:colOff>
          <xdr:row>690</xdr:row>
          <xdr:rowOff>38100</xdr:rowOff>
        </xdr:from>
        <xdr:to>
          <xdr:col>2</xdr:col>
          <xdr:colOff>733425</xdr:colOff>
          <xdr:row>690</xdr:row>
          <xdr:rowOff>161925</xdr:rowOff>
        </xdr:to>
        <xdr:sp macro="" textlink="">
          <xdr:nvSpPr>
            <xdr:cNvPr id="1459" name="Check Box 435" hidden="1">
              <a:extLst>
                <a:ext uri="{63B3BB69-23CF-44E3-9099-C40C66FF867C}">
                  <a14:compatExt spid="_x0000_s1459"/>
                </a:ext>
                <a:ext uri="{FF2B5EF4-FFF2-40B4-BE49-F238E27FC236}">
                  <a16:creationId xmlns:a16="http://schemas.microsoft.com/office/drawing/2014/main" id="{00000000-0008-0000-0000-0000B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6</xdr:col>
      <xdr:colOff>251460</xdr:colOff>
      <xdr:row>55</xdr:row>
      <xdr:rowOff>53340</xdr:rowOff>
    </xdr:from>
    <xdr:to>
      <xdr:col>8</xdr:col>
      <xdr:colOff>93268</xdr:colOff>
      <xdr:row>57</xdr:row>
      <xdr:rowOff>159385</xdr:rowOff>
    </xdr:to>
    <xdr:sp macro="[0]!PremisesUpdate" textlink="">
      <xdr:nvSpPr>
        <xdr:cNvPr id="52" name="Rectangle 51">
          <a:extLst>
            <a:ext uri="{FF2B5EF4-FFF2-40B4-BE49-F238E27FC236}">
              <a16:creationId xmlns:a16="http://schemas.microsoft.com/office/drawing/2014/main" id="{AC10F0DE-13C8-9448-1428-68A8ECB1D2E7}"/>
            </a:ext>
          </a:extLst>
        </xdr:cNvPr>
        <xdr:cNvSpPr/>
      </xdr:nvSpPr>
      <xdr:spPr>
        <a:xfrm>
          <a:off x="4391025" y="11858625"/>
          <a:ext cx="1645920" cy="4572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en-US" sz="1100" b="1" i="0"/>
            <a:t>Please click</a:t>
          </a:r>
          <a:r>
            <a:rPr lang="en-US" sz="1100" b="1" i="0" baseline="0"/>
            <a:t> here to update premises listing</a:t>
          </a:r>
          <a:endParaRPr lang="en-US" sz="1100" b="1" i="0"/>
        </a:p>
      </xdr:txBody>
    </xdr:sp>
    <xdr:clientData fPrintsWithSheet="0"/>
  </xdr:twoCellAnchor>
  <xdr:twoCellAnchor>
    <xdr:from>
      <xdr:col>8</xdr:col>
      <xdr:colOff>806450</xdr:colOff>
      <xdr:row>1</xdr:row>
      <xdr:rowOff>101600</xdr:rowOff>
    </xdr:from>
    <xdr:to>
      <xdr:col>12</xdr:col>
      <xdr:colOff>196850</xdr:colOff>
      <xdr:row>7</xdr:row>
      <xdr:rowOff>381000</xdr:rowOff>
    </xdr:to>
    <xdr:sp macro="" textlink="">
      <xdr:nvSpPr>
        <xdr:cNvPr id="2" name="TextBox 1">
          <a:extLst>
            <a:ext uri="{FF2B5EF4-FFF2-40B4-BE49-F238E27FC236}">
              <a16:creationId xmlns:a16="http://schemas.microsoft.com/office/drawing/2014/main" id="{359E1D4C-C002-9D59-BFD3-EDE90D49FFDC}"/>
            </a:ext>
          </a:extLst>
        </xdr:cNvPr>
        <xdr:cNvSpPr txBox="1"/>
      </xdr:nvSpPr>
      <xdr:spPr>
        <a:xfrm>
          <a:off x="6959600" y="292100"/>
          <a:ext cx="3200400" cy="165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501650</xdr:colOff>
          <xdr:row>19</xdr:row>
          <xdr:rowOff>25400</xdr:rowOff>
        </xdr:from>
        <xdr:to>
          <xdr:col>2</xdr:col>
          <xdr:colOff>692150</xdr:colOff>
          <xdr:row>19</xdr:row>
          <xdr:rowOff>158750</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19</xdr:row>
          <xdr:rowOff>25400</xdr:rowOff>
        </xdr:from>
        <xdr:to>
          <xdr:col>4</xdr:col>
          <xdr:colOff>692150</xdr:colOff>
          <xdr:row>19</xdr:row>
          <xdr:rowOff>158750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2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23</xdr:row>
          <xdr:rowOff>31750</xdr:rowOff>
        </xdr:from>
        <xdr:to>
          <xdr:col>6</xdr:col>
          <xdr:colOff>711200</xdr:colOff>
          <xdr:row>23</xdr:row>
          <xdr:rowOff>177800</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2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23</xdr:row>
          <xdr:rowOff>31750</xdr:rowOff>
        </xdr:from>
        <xdr:to>
          <xdr:col>9</xdr:col>
          <xdr:colOff>692150</xdr:colOff>
          <xdr:row>23</xdr:row>
          <xdr:rowOff>177800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2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25</xdr:row>
          <xdr:rowOff>25400</xdr:rowOff>
        </xdr:from>
        <xdr:to>
          <xdr:col>2</xdr:col>
          <xdr:colOff>692150</xdr:colOff>
          <xdr:row>25</xdr:row>
          <xdr:rowOff>158750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2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27</xdr:row>
          <xdr:rowOff>25400</xdr:rowOff>
        </xdr:from>
        <xdr:to>
          <xdr:col>2</xdr:col>
          <xdr:colOff>692150</xdr:colOff>
          <xdr:row>27</xdr:row>
          <xdr:rowOff>158750</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2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25</xdr:row>
          <xdr:rowOff>25400</xdr:rowOff>
        </xdr:from>
        <xdr:to>
          <xdr:col>6</xdr:col>
          <xdr:colOff>711200</xdr:colOff>
          <xdr:row>25</xdr:row>
          <xdr:rowOff>158750</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2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27</xdr:row>
          <xdr:rowOff>25400</xdr:rowOff>
        </xdr:from>
        <xdr:to>
          <xdr:col>6</xdr:col>
          <xdr:colOff>711200</xdr:colOff>
          <xdr:row>27</xdr:row>
          <xdr:rowOff>158750</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2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35</xdr:row>
          <xdr:rowOff>25400</xdr:rowOff>
        </xdr:from>
        <xdr:to>
          <xdr:col>2</xdr:col>
          <xdr:colOff>692150</xdr:colOff>
          <xdr:row>35</xdr:row>
          <xdr:rowOff>158750</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2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35</xdr:row>
          <xdr:rowOff>25400</xdr:rowOff>
        </xdr:from>
        <xdr:to>
          <xdr:col>4</xdr:col>
          <xdr:colOff>692150</xdr:colOff>
          <xdr:row>35</xdr:row>
          <xdr:rowOff>158750</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2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45</xdr:row>
          <xdr:rowOff>31750</xdr:rowOff>
        </xdr:from>
        <xdr:to>
          <xdr:col>6</xdr:col>
          <xdr:colOff>711200</xdr:colOff>
          <xdr:row>45</xdr:row>
          <xdr:rowOff>177800</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2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46</xdr:row>
          <xdr:rowOff>31750</xdr:rowOff>
        </xdr:from>
        <xdr:to>
          <xdr:col>6</xdr:col>
          <xdr:colOff>711200</xdr:colOff>
          <xdr:row>46</xdr:row>
          <xdr:rowOff>177800</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2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47</xdr:row>
          <xdr:rowOff>38100</xdr:rowOff>
        </xdr:from>
        <xdr:to>
          <xdr:col>6</xdr:col>
          <xdr:colOff>711200</xdr:colOff>
          <xdr:row>48</xdr:row>
          <xdr:rowOff>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2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48</xdr:row>
          <xdr:rowOff>25400</xdr:rowOff>
        </xdr:from>
        <xdr:to>
          <xdr:col>6</xdr:col>
          <xdr:colOff>711200</xdr:colOff>
          <xdr:row>48</xdr:row>
          <xdr:rowOff>158750</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2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54</xdr:row>
          <xdr:rowOff>31750</xdr:rowOff>
        </xdr:from>
        <xdr:to>
          <xdr:col>6</xdr:col>
          <xdr:colOff>711200</xdr:colOff>
          <xdr:row>54</xdr:row>
          <xdr:rowOff>177800</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2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56</xdr:row>
          <xdr:rowOff>38100</xdr:rowOff>
        </xdr:from>
        <xdr:to>
          <xdr:col>6</xdr:col>
          <xdr:colOff>711200</xdr:colOff>
          <xdr:row>57</xdr:row>
          <xdr:rowOff>0</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2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57</xdr:row>
          <xdr:rowOff>31750</xdr:rowOff>
        </xdr:from>
        <xdr:to>
          <xdr:col>6</xdr:col>
          <xdr:colOff>711200</xdr:colOff>
          <xdr:row>57</xdr:row>
          <xdr:rowOff>177800</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200-00001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45</xdr:row>
          <xdr:rowOff>31750</xdr:rowOff>
        </xdr:from>
        <xdr:to>
          <xdr:col>9</xdr:col>
          <xdr:colOff>25400</xdr:colOff>
          <xdr:row>45</xdr:row>
          <xdr:rowOff>177800</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200-00001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46</xdr:row>
          <xdr:rowOff>31750</xdr:rowOff>
        </xdr:from>
        <xdr:to>
          <xdr:col>9</xdr:col>
          <xdr:colOff>25400</xdr:colOff>
          <xdr:row>46</xdr:row>
          <xdr:rowOff>177800</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2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47</xdr:row>
          <xdr:rowOff>38100</xdr:rowOff>
        </xdr:from>
        <xdr:to>
          <xdr:col>9</xdr:col>
          <xdr:colOff>25400</xdr:colOff>
          <xdr:row>48</xdr:row>
          <xdr:rowOff>0</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200-00001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48</xdr:row>
          <xdr:rowOff>25400</xdr:rowOff>
        </xdr:from>
        <xdr:to>
          <xdr:col>9</xdr:col>
          <xdr:colOff>25400</xdr:colOff>
          <xdr:row>48</xdr:row>
          <xdr:rowOff>158750</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200-00001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54</xdr:row>
          <xdr:rowOff>31750</xdr:rowOff>
        </xdr:from>
        <xdr:to>
          <xdr:col>9</xdr:col>
          <xdr:colOff>25400</xdr:colOff>
          <xdr:row>54</xdr:row>
          <xdr:rowOff>177800</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200-00001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56</xdr:row>
          <xdr:rowOff>38100</xdr:rowOff>
        </xdr:from>
        <xdr:to>
          <xdr:col>9</xdr:col>
          <xdr:colOff>25400</xdr:colOff>
          <xdr:row>57</xdr:row>
          <xdr:rowOff>0</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200-00001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57</xdr:row>
          <xdr:rowOff>31750</xdr:rowOff>
        </xdr:from>
        <xdr:to>
          <xdr:col>9</xdr:col>
          <xdr:colOff>25400</xdr:colOff>
          <xdr:row>57</xdr:row>
          <xdr:rowOff>177800</xdr:rowOff>
        </xdr:to>
        <xdr:sp macro="" textlink="">
          <xdr:nvSpPr>
            <xdr:cNvPr id="5144" name="Check Box 24" hidden="1">
              <a:extLst>
                <a:ext uri="{63B3BB69-23CF-44E3-9099-C40C66FF867C}">
                  <a14:compatExt spid="_x0000_s5144"/>
                </a:ext>
                <a:ext uri="{FF2B5EF4-FFF2-40B4-BE49-F238E27FC236}">
                  <a16:creationId xmlns:a16="http://schemas.microsoft.com/office/drawing/2014/main" id="{00000000-0008-0000-0200-00001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absolute">
    <xdr:from>
      <xdr:col>4</xdr:col>
      <xdr:colOff>568960</xdr:colOff>
      <xdr:row>6</xdr:row>
      <xdr:rowOff>149860</xdr:rowOff>
    </xdr:from>
    <xdr:to>
      <xdr:col>9</xdr:col>
      <xdr:colOff>477514</xdr:colOff>
      <xdr:row>7</xdr:row>
      <xdr:rowOff>114300</xdr:rowOff>
    </xdr:to>
    <xdr:sp macro="" textlink="">
      <xdr:nvSpPr>
        <xdr:cNvPr id="29" name="Text Box 2">
          <a:extLst>
            <a:ext uri="{FF2B5EF4-FFF2-40B4-BE49-F238E27FC236}">
              <a16:creationId xmlns:a16="http://schemas.microsoft.com/office/drawing/2014/main" id="{5F4BC4A0-010C-B4D8-BA9F-227FC1E68BBB}"/>
            </a:ext>
          </a:extLst>
        </xdr:cNvPr>
        <xdr:cNvSpPr txBox="1">
          <a:spLocks noChangeArrowheads="1"/>
        </xdr:cNvSpPr>
      </xdr:nvSpPr>
      <xdr:spPr bwMode="auto">
        <a:xfrm>
          <a:off x="2912110" y="1931035"/>
          <a:ext cx="4671054" cy="54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2000" b="1" i="0" baseline="0">
              <a:solidFill>
                <a:srgbClr val="002060"/>
              </a:solidFill>
              <a:effectLst/>
              <a:latin typeface="+mn-lt"/>
              <a:ea typeface="+mn-ea"/>
              <a:cs typeface="+mn-cs"/>
            </a:rPr>
            <a:t>DYNAMIC SME </a:t>
          </a:r>
          <a:r>
            <a:rPr lang="en-US" sz="16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SMECare</a:t>
          </a:r>
          <a:endParaRPr lang="en-US" sz="3200" b="1" i="0" u="none" strike="noStrike" baseline="0">
            <a:solidFill>
              <a:srgbClr val="002060"/>
            </a:solidFill>
            <a:latin typeface="Rockwell"/>
          </a:endParaRPr>
        </a:p>
      </xdr:txBody>
    </xdr:sp>
    <xdr:clientData/>
  </xdr:twoCellAnchor>
  <xdr:twoCellAnchor>
    <xdr:from>
      <xdr:col>8</xdr:col>
      <xdr:colOff>771525</xdr:colOff>
      <xdr:row>1</xdr:row>
      <xdr:rowOff>28575</xdr:rowOff>
    </xdr:from>
    <xdr:to>
      <xdr:col>12</xdr:col>
      <xdr:colOff>158750</xdr:colOff>
      <xdr:row>6</xdr:row>
      <xdr:rowOff>533400</xdr:rowOff>
    </xdr:to>
    <xdr:sp macro="" textlink="">
      <xdr:nvSpPr>
        <xdr:cNvPr id="2" name="TextBox 1">
          <a:extLst>
            <a:ext uri="{FF2B5EF4-FFF2-40B4-BE49-F238E27FC236}">
              <a16:creationId xmlns:a16="http://schemas.microsoft.com/office/drawing/2014/main" id="{D521F3A6-9DB0-4786-8DFB-D6C504733053}"/>
            </a:ext>
          </a:extLst>
        </xdr:cNvPr>
        <xdr:cNvSpPr txBox="1"/>
      </xdr:nvSpPr>
      <xdr:spPr>
        <a:xfrm>
          <a:off x="6924675" y="219075"/>
          <a:ext cx="3197225" cy="1647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342900</xdr:colOff>
      <xdr:row>5</xdr:row>
      <xdr:rowOff>628650</xdr:rowOff>
    </xdr:from>
    <xdr:to>
      <xdr:col>13</xdr:col>
      <xdr:colOff>38037</xdr:colOff>
      <xdr:row>7</xdr:row>
      <xdr:rowOff>133985</xdr:rowOff>
    </xdr:to>
    <xdr:sp macro="" textlink="">
      <xdr:nvSpPr>
        <xdr:cNvPr id="3" name="Text Box 2">
          <a:extLst>
            <a:ext uri="{FF2B5EF4-FFF2-40B4-BE49-F238E27FC236}">
              <a16:creationId xmlns:a16="http://schemas.microsoft.com/office/drawing/2014/main" id="{9B89A500-D7BB-4F01-CC4E-5CD63DDACBEB}"/>
            </a:ext>
          </a:extLst>
        </xdr:cNvPr>
        <xdr:cNvSpPr txBox="1">
          <a:spLocks noChangeArrowheads="1"/>
        </xdr:cNvSpPr>
      </xdr:nvSpPr>
      <xdr:spPr bwMode="auto">
        <a:xfrm>
          <a:off x="3257550" y="1733550"/>
          <a:ext cx="4733862" cy="5626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2000" b="1" i="0" baseline="0">
              <a:solidFill>
                <a:srgbClr val="002060"/>
              </a:solidFill>
              <a:effectLst/>
              <a:latin typeface="+mn-lt"/>
              <a:ea typeface="+mn-ea"/>
              <a:cs typeface="+mn-cs"/>
            </a:rPr>
            <a:t>DYNAMIC SME </a:t>
          </a:r>
          <a:r>
            <a:rPr lang="en-US" sz="16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SMECare</a:t>
          </a:r>
          <a:endParaRPr lang="en-US" sz="3200" b="1" i="0" u="none" strike="noStrike" baseline="0">
            <a:solidFill>
              <a:srgbClr val="002060"/>
            </a:solidFill>
            <a:latin typeface="Rockwell"/>
          </a:endParaRPr>
        </a:p>
      </xdr:txBody>
    </xdr:sp>
    <xdr:clientData/>
  </xdr:twoCellAnchor>
  <xdr:twoCellAnchor>
    <xdr:from>
      <xdr:col>11</xdr:col>
      <xdr:colOff>342900</xdr:colOff>
      <xdr:row>1</xdr:row>
      <xdr:rowOff>114300</xdr:rowOff>
    </xdr:from>
    <xdr:to>
      <xdr:col>16</xdr:col>
      <xdr:colOff>123825</xdr:colOff>
      <xdr:row>7</xdr:row>
      <xdr:rowOff>57150</xdr:rowOff>
    </xdr:to>
    <xdr:sp macro="" textlink="">
      <xdr:nvSpPr>
        <xdr:cNvPr id="2" name="TextBox 1">
          <a:extLst>
            <a:ext uri="{FF2B5EF4-FFF2-40B4-BE49-F238E27FC236}">
              <a16:creationId xmlns:a16="http://schemas.microsoft.com/office/drawing/2014/main" id="{F5532DF9-C6DB-4443-9355-7AE8F3FA056B}"/>
            </a:ext>
          </a:extLst>
        </xdr:cNvPr>
        <xdr:cNvSpPr txBox="1"/>
      </xdr:nvSpPr>
      <xdr:spPr>
        <a:xfrm>
          <a:off x="7305675" y="304800"/>
          <a:ext cx="3200400" cy="1647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Liberty Insurance Limited</a:t>
          </a:r>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18</a:t>
          </a:r>
          <a:r>
            <a:rPr lang="en-US" sz="1100" baseline="30000">
              <a:solidFill>
                <a:schemeClr val="dk1"/>
              </a:solidFill>
              <a:effectLst/>
              <a:latin typeface="+mn-lt"/>
              <a:ea typeface="+mn-ea"/>
              <a:cs typeface="+mn-cs"/>
            </a:rPr>
            <a:t>th</a:t>
          </a:r>
          <a:r>
            <a:rPr lang="en-US" sz="1100">
              <a:solidFill>
                <a:schemeClr val="dk1"/>
              </a:solidFill>
              <a:effectLst/>
              <a:latin typeface="+mn-lt"/>
              <a:ea typeface="+mn-ea"/>
              <a:cs typeface="+mn-cs"/>
            </a:rPr>
            <a:t> Floor, Vincom Building</a:t>
          </a:r>
        </a:p>
        <a:p>
          <a:r>
            <a:rPr lang="en-US" sz="1100">
              <a:solidFill>
                <a:schemeClr val="dk1"/>
              </a:solidFill>
              <a:effectLst/>
              <a:latin typeface="+mn-lt"/>
              <a:ea typeface="+mn-ea"/>
              <a:cs typeface="+mn-cs"/>
            </a:rPr>
            <a:t>45A Ly Tu Trong, District 1, Ho Chi Minh City</a:t>
          </a:r>
        </a:p>
        <a:p>
          <a:r>
            <a:rPr lang="en-US" sz="1100" i="1">
              <a:solidFill>
                <a:schemeClr val="dk1"/>
              </a:solidFill>
              <a:effectLst/>
              <a:latin typeface="+mn-lt"/>
              <a:ea typeface="+mn-ea"/>
              <a:cs typeface="+mn-cs"/>
            </a:rPr>
            <a:t>18</a:t>
          </a:r>
          <a:r>
            <a:rPr lang="en-US" sz="1100" i="1" baseline="30000">
              <a:solidFill>
                <a:schemeClr val="dk1"/>
              </a:solidFill>
              <a:effectLst/>
              <a:latin typeface="+mn-lt"/>
              <a:ea typeface="+mn-ea"/>
              <a:cs typeface="+mn-cs"/>
            </a:rPr>
            <a:t>th</a:t>
          </a:r>
          <a:r>
            <a:rPr lang="en-US" sz="1100" i="1">
              <a:solidFill>
                <a:schemeClr val="dk1"/>
              </a:solidFill>
              <a:effectLst/>
              <a:latin typeface="+mn-lt"/>
              <a:ea typeface="+mn-ea"/>
              <a:cs typeface="+mn-cs"/>
            </a:rPr>
            <a:t> Floor, Vincom Building</a:t>
          </a:r>
          <a:endParaRPr lang="en-US" sz="1100">
            <a:solidFill>
              <a:schemeClr val="dk1"/>
            </a:solidFill>
            <a:effectLst/>
            <a:latin typeface="+mn-lt"/>
            <a:ea typeface="+mn-ea"/>
            <a:cs typeface="+mn-cs"/>
          </a:endParaRPr>
        </a:p>
        <a:p>
          <a:r>
            <a:rPr lang="en-US" sz="1100" i="1">
              <a:solidFill>
                <a:schemeClr val="dk1"/>
              </a:solidFill>
              <a:effectLst/>
              <a:latin typeface="+mn-lt"/>
              <a:ea typeface="+mn-ea"/>
              <a:cs typeface="+mn-cs"/>
            </a:rPr>
            <a:t>45A Ly Tu Trong, Saigon Ward, Ho Chi Minh City (due to merger)</a:t>
          </a:r>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Tax code: 0304732887</a:t>
          </a:r>
        </a:p>
        <a:p>
          <a:r>
            <a:rPr lang="en-US" sz="1100">
              <a:solidFill>
                <a:schemeClr val="dk1"/>
              </a:solidFill>
              <a:effectLst/>
              <a:latin typeface="+mn-lt"/>
              <a:ea typeface="+mn-ea"/>
              <a:cs typeface="+mn-cs"/>
            </a:rPr>
            <a:t>Hotline: 1800 599 998</a:t>
          </a:r>
        </a:p>
        <a:p>
          <a:r>
            <a:rPr lang="en-US" sz="1100">
              <a:solidFill>
                <a:schemeClr val="dk1"/>
              </a:solidFill>
              <a:effectLst/>
              <a:latin typeface="+mn-lt"/>
              <a:ea typeface="+mn-ea"/>
              <a:cs typeface="+mn-cs"/>
            </a:rPr>
            <a:t>www.libertyinsurance.com.vn</a:t>
          </a: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6</xdr:col>
      <xdr:colOff>226695</xdr:colOff>
      <xdr:row>6</xdr:row>
      <xdr:rowOff>285750</xdr:rowOff>
    </xdr:from>
    <xdr:to>
      <xdr:col>12</xdr:col>
      <xdr:colOff>37465</xdr:colOff>
      <xdr:row>7</xdr:row>
      <xdr:rowOff>105410</xdr:rowOff>
    </xdr:to>
    <xdr:sp macro="" textlink="">
      <xdr:nvSpPr>
        <xdr:cNvPr id="3" name="Text Box 2">
          <a:extLst>
            <a:ext uri="{FF2B5EF4-FFF2-40B4-BE49-F238E27FC236}">
              <a16:creationId xmlns:a16="http://schemas.microsoft.com/office/drawing/2014/main" id="{CE616D78-065D-9629-843E-EE0B52CDD831}"/>
            </a:ext>
          </a:extLst>
        </xdr:cNvPr>
        <xdr:cNvSpPr txBox="1">
          <a:spLocks noChangeArrowheads="1"/>
        </xdr:cNvSpPr>
      </xdr:nvSpPr>
      <xdr:spPr bwMode="auto">
        <a:xfrm>
          <a:off x="3312795" y="1619250"/>
          <a:ext cx="4668520" cy="5626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2000" b="1" i="0" baseline="0">
              <a:solidFill>
                <a:srgbClr val="002060"/>
              </a:solidFill>
              <a:effectLst/>
              <a:latin typeface="+mn-lt"/>
              <a:ea typeface="+mn-ea"/>
              <a:cs typeface="+mn-cs"/>
            </a:rPr>
            <a:t>DYNAMIC SME </a:t>
          </a:r>
          <a:r>
            <a:rPr lang="en-US" sz="16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SMECare</a:t>
          </a:r>
          <a:endParaRPr lang="en-US" sz="3200" b="1" i="0" u="none" strike="noStrike" baseline="0">
            <a:solidFill>
              <a:srgbClr val="002060"/>
            </a:solidFill>
            <a:latin typeface="Rockwell"/>
          </a:endParaRPr>
        </a:p>
      </xdr:txBody>
    </xdr:sp>
    <xdr:clientData/>
  </xdr:twoCellAnchor>
  <xdr:twoCellAnchor>
    <xdr:from>
      <xdr:col>11</xdr:col>
      <xdr:colOff>342900</xdr:colOff>
      <xdr:row>1</xdr:row>
      <xdr:rowOff>114300</xdr:rowOff>
    </xdr:from>
    <xdr:to>
      <xdr:col>16</xdr:col>
      <xdr:colOff>123825</xdr:colOff>
      <xdr:row>6</xdr:row>
      <xdr:rowOff>615950</xdr:rowOff>
    </xdr:to>
    <xdr:sp macro="" textlink="">
      <xdr:nvSpPr>
        <xdr:cNvPr id="2" name="TextBox 1">
          <a:extLst>
            <a:ext uri="{FF2B5EF4-FFF2-40B4-BE49-F238E27FC236}">
              <a16:creationId xmlns:a16="http://schemas.microsoft.com/office/drawing/2014/main" id="{381C0C65-309B-4F6D-BCDB-C6FC1A49B4A5}"/>
            </a:ext>
          </a:extLst>
        </xdr:cNvPr>
        <xdr:cNvSpPr txBox="1"/>
      </xdr:nvSpPr>
      <xdr:spPr>
        <a:xfrm>
          <a:off x="7477125" y="304800"/>
          <a:ext cx="3200400" cy="1644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49.xml"/><Relationship Id="rId13" Type="http://schemas.openxmlformats.org/officeDocument/2006/relationships/ctrlProp" Target="../ctrlProps/ctrlProp54.xml"/><Relationship Id="rId18" Type="http://schemas.openxmlformats.org/officeDocument/2006/relationships/ctrlProp" Target="../ctrlProps/ctrlProp59.xml"/><Relationship Id="rId26" Type="http://schemas.openxmlformats.org/officeDocument/2006/relationships/ctrlProp" Target="../ctrlProps/ctrlProp67.xml"/><Relationship Id="rId3" Type="http://schemas.openxmlformats.org/officeDocument/2006/relationships/vmlDrawing" Target="../drawings/vmlDrawing2.vml"/><Relationship Id="rId21" Type="http://schemas.openxmlformats.org/officeDocument/2006/relationships/ctrlProp" Target="../ctrlProps/ctrlProp62.xml"/><Relationship Id="rId7" Type="http://schemas.openxmlformats.org/officeDocument/2006/relationships/ctrlProp" Target="../ctrlProps/ctrlProp48.xml"/><Relationship Id="rId12" Type="http://schemas.openxmlformats.org/officeDocument/2006/relationships/ctrlProp" Target="../ctrlProps/ctrlProp53.xml"/><Relationship Id="rId17" Type="http://schemas.openxmlformats.org/officeDocument/2006/relationships/ctrlProp" Target="../ctrlProps/ctrlProp58.xml"/><Relationship Id="rId25" Type="http://schemas.openxmlformats.org/officeDocument/2006/relationships/ctrlProp" Target="../ctrlProps/ctrlProp66.xml"/><Relationship Id="rId2" Type="http://schemas.openxmlformats.org/officeDocument/2006/relationships/drawing" Target="../drawings/drawing2.xml"/><Relationship Id="rId16" Type="http://schemas.openxmlformats.org/officeDocument/2006/relationships/ctrlProp" Target="../ctrlProps/ctrlProp57.xml"/><Relationship Id="rId20" Type="http://schemas.openxmlformats.org/officeDocument/2006/relationships/ctrlProp" Target="../ctrlProps/ctrlProp61.xml"/><Relationship Id="rId1" Type="http://schemas.openxmlformats.org/officeDocument/2006/relationships/printerSettings" Target="../printerSettings/printerSettings3.bin"/><Relationship Id="rId6" Type="http://schemas.openxmlformats.org/officeDocument/2006/relationships/ctrlProp" Target="../ctrlProps/ctrlProp47.xml"/><Relationship Id="rId11" Type="http://schemas.openxmlformats.org/officeDocument/2006/relationships/ctrlProp" Target="../ctrlProps/ctrlProp52.xml"/><Relationship Id="rId24" Type="http://schemas.openxmlformats.org/officeDocument/2006/relationships/ctrlProp" Target="../ctrlProps/ctrlProp65.xml"/><Relationship Id="rId5" Type="http://schemas.openxmlformats.org/officeDocument/2006/relationships/ctrlProp" Target="../ctrlProps/ctrlProp46.xml"/><Relationship Id="rId15" Type="http://schemas.openxmlformats.org/officeDocument/2006/relationships/ctrlProp" Target="../ctrlProps/ctrlProp56.xml"/><Relationship Id="rId23" Type="http://schemas.openxmlformats.org/officeDocument/2006/relationships/ctrlProp" Target="../ctrlProps/ctrlProp64.xml"/><Relationship Id="rId10" Type="http://schemas.openxmlformats.org/officeDocument/2006/relationships/ctrlProp" Target="../ctrlProps/ctrlProp51.xml"/><Relationship Id="rId19" Type="http://schemas.openxmlformats.org/officeDocument/2006/relationships/ctrlProp" Target="../ctrlProps/ctrlProp60.xml"/><Relationship Id="rId4" Type="http://schemas.openxmlformats.org/officeDocument/2006/relationships/ctrlProp" Target="../ctrlProps/ctrlProp45.xml"/><Relationship Id="rId9" Type="http://schemas.openxmlformats.org/officeDocument/2006/relationships/ctrlProp" Target="../ctrlProps/ctrlProp50.xml"/><Relationship Id="rId14" Type="http://schemas.openxmlformats.org/officeDocument/2006/relationships/ctrlProp" Target="../ctrlProps/ctrlProp55.xml"/><Relationship Id="rId22" Type="http://schemas.openxmlformats.org/officeDocument/2006/relationships/ctrlProp" Target="../ctrlProps/ctrlProp63.xml"/><Relationship Id="rId27" Type="http://schemas.openxmlformats.org/officeDocument/2006/relationships/ctrlProp" Target="../ctrlProps/ctrlProp68.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D9123-3C53-4033-A5C3-0A5C5E0AEF37}">
  <sheetPr codeName="Sheet1">
    <tabColor rgb="FF002060"/>
    <pageSetUpPr fitToPage="1"/>
  </sheetPr>
  <dimension ref="A1:Z963"/>
  <sheetViews>
    <sheetView zoomScaleNormal="100" workbookViewId="0">
      <selection activeCell="C10" sqref="C10:L11"/>
    </sheetView>
  </sheetViews>
  <sheetFormatPr defaultColWidth="9.08984375" defaultRowHeight="14.5" x14ac:dyDescent="0.35"/>
  <cols>
    <col min="1" max="1" width="2.6328125" style="58" customWidth="1"/>
    <col min="2" max="2" width="3.6328125" style="58" customWidth="1"/>
    <col min="3" max="12" width="13.6328125" style="58" customWidth="1"/>
    <col min="13" max="13" width="3.6328125" style="58" customWidth="1"/>
    <col min="14" max="14" width="9.08984375" style="58" hidden="1" customWidth="1"/>
    <col min="15" max="19" width="9.08984375" style="54" hidden="1" customWidth="1"/>
    <col min="20" max="20" width="9.08984375" style="57" hidden="1" customWidth="1"/>
    <col min="21" max="22" width="9.08984375" style="58" hidden="1" customWidth="1"/>
    <col min="23" max="16384" width="9.08984375" style="58"/>
  </cols>
  <sheetData>
    <row r="1" spans="1:14" ht="15" thickBot="1" x14ac:dyDescent="0.4">
      <c r="A1" s="57"/>
      <c r="N1" s="57"/>
    </row>
    <row r="2" spans="1:14" ht="18" customHeight="1" thickTop="1" x14ac:dyDescent="0.35">
      <c r="A2" s="57"/>
      <c r="B2" s="59"/>
      <c r="C2" s="60"/>
      <c r="D2" s="60"/>
      <c r="E2" s="60"/>
      <c r="F2" s="60"/>
      <c r="G2" s="60"/>
      <c r="H2" s="60"/>
      <c r="I2" s="60"/>
      <c r="J2" s="60"/>
      <c r="K2" s="60"/>
      <c r="L2" s="60"/>
      <c r="M2" s="61"/>
      <c r="N2" s="57"/>
    </row>
    <row r="3" spans="1:14" ht="18" customHeight="1" x14ac:dyDescent="0.35">
      <c r="A3" s="57"/>
      <c r="B3" s="62"/>
      <c r="M3" s="63"/>
      <c r="N3" s="57"/>
    </row>
    <row r="4" spans="1:14" ht="18" customHeight="1" x14ac:dyDescent="0.35">
      <c r="A4" s="57"/>
      <c r="B4" s="62"/>
      <c r="M4" s="63"/>
      <c r="N4" s="57"/>
    </row>
    <row r="5" spans="1:14" ht="18" customHeight="1" x14ac:dyDescent="0.35">
      <c r="A5" s="57"/>
      <c r="B5" s="62"/>
      <c r="M5" s="63"/>
      <c r="N5" s="57"/>
    </row>
    <row r="6" spans="1:14" ht="18" customHeight="1" x14ac:dyDescent="0.35">
      <c r="A6" s="57"/>
      <c r="B6" s="62"/>
      <c r="M6" s="63"/>
      <c r="N6" s="57"/>
    </row>
    <row r="7" spans="1:14" ht="18" customHeight="1" x14ac:dyDescent="0.35">
      <c r="A7" s="57"/>
      <c r="B7" s="62"/>
      <c r="M7" s="63"/>
      <c r="N7" s="57"/>
    </row>
    <row r="8" spans="1:14" ht="58.5" customHeight="1" x14ac:dyDescent="0.35">
      <c r="A8" s="57"/>
      <c r="B8" s="62"/>
      <c r="M8" s="63"/>
      <c r="N8" s="57"/>
    </row>
    <row r="9" spans="1:14" ht="18" customHeight="1" x14ac:dyDescent="0.35">
      <c r="A9" s="57"/>
      <c r="B9" s="62"/>
      <c r="M9" s="63"/>
      <c r="N9" s="57"/>
    </row>
    <row r="10" spans="1:14" ht="18" customHeight="1" x14ac:dyDescent="0.35">
      <c r="A10" s="57"/>
      <c r="B10" s="62"/>
      <c r="C10" s="349" t="s">
        <v>234</v>
      </c>
      <c r="D10" s="349"/>
      <c r="E10" s="349"/>
      <c r="F10" s="349"/>
      <c r="G10" s="349"/>
      <c r="H10" s="349"/>
      <c r="I10" s="349"/>
      <c r="J10" s="349"/>
      <c r="K10" s="349"/>
      <c r="L10" s="349"/>
      <c r="M10" s="63"/>
      <c r="N10" s="57"/>
    </row>
    <row r="11" spans="1:14" ht="18" customHeight="1" x14ac:dyDescent="0.35">
      <c r="A11" s="57"/>
      <c r="B11" s="62"/>
      <c r="C11" s="349"/>
      <c r="D11" s="349"/>
      <c r="E11" s="349"/>
      <c r="F11" s="349"/>
      <c r="G11" s="349"/>
      <c r="H11" s="349"/>
      <c r="I11" s="349"/>
      <c r="J11" s="349"/>
      <c r="K11" s="349"/>
      <c r="L11" s="349"/>
      <c r="M11" s="63"/>
      <c r="N11" s="57"/>
    </row>
    <row r="12" spans="1:14" ht="9" customHeight="1" x14ac:dyDescent="0.35">
      <c r="A12" s="57"/>
      <c r="B12" s="62"/>
      <c r="C12" s="64"/>
      <c r="D12" s="64"/>
      <c r="E12" s="64"/>
      <c r="F12" s="64"/>
      <c r="G12" s="64"/>
      <c r="H12" s="64"/>
      <c r="I12" s="64"/>
      <c r="J12" s="64"/>
      <c r="K12" s="64"/>
      <c r="L12" s="64"/>
      <c r="M12" s="63"/>
      <c r="N12" s="57"/>
    </row>
    <row r="13" spans="1:14" ht="88.5" customHeight="1" x14ac:dyDescent="0.35">
      <c r="A13" s="57"/>
      <c r="B13" s="62"/>
      <c r="C13" s="360" t="s">
        <v>61</v>
      </c>
      <c r="D13" s="360"/>
      <c r="E13" s="360"/>
      <c r="F13" s="360"/>
      <c r="G13" s="360"/>
      <c r="H13" s="360"/>
      <c r="I13" s="360"/>
      <c r="J13" s="360"/>
      <c r="K13" s="360"/>
      <c r="L13" s="360"/>
      <c r="M13" s="63"/>
      <c r="N13" s="57"/>
    </row>
    <row r="14" spans="1:14" ht="9" customHeight="1" thickBot="1" x14ac:dyDescent="0.4">
      <c r="A14" s="57"/>
      <c r="B14" s="62"/>
      <c r="C14" s="64"/>
      <c r="D14" s="64"/>
      <c r="E14" s="64"/>
      <c r="F14" s="64"/>
      <c r="G14" s="64"/>
      <c r="H14" s="64"/>
      <c r="I14" s="64"/>
      <c r="J14" s="64"/>
      <c r="K14" s="64"/>
      <c r="L14" s="64"/>
      <c r="M14" s="63"/>
      <c r="N14" s="57"/>
    </row>
    <row r="15" spans="1:14" ht="18" customHeight="1" x14ac:dyDescent="0.35">
      <c r="A15" s="57"/>
      <c r="B15" s="62"/>
      <c r="C15" s="343" t="s">
        <v>44</v>
      </c>
      <c r="D15" s="344"/>
      <c r="E15" s="344"/>
      <c r="F15" s="344"/>
      <c r="G15" s="344"/>
      <c r="H15" s="344"/>
      <c r="I15" s="344"/>
      <c r="J15" s="344"/>
      <c r="K15" s="344"/>
      <c r="L15" s="345"/>
      <c r="M15" s="63"/>
      <c r="N15" s="57"/>
    </row>
    <row r="16" spans="1:14" ht="26.25" customHeight="1" thickBot="1" x14ac:dyDescent="0.4">
      <c r="A16" s="57"/>
      <c r="B16" s="62"/>
      <c r="C16" s="353" t="s">
        <v>45</v>
      </c>
      <c r="D16" s="354"/>
      <c r="E16" s="354"/>
      <c r="F16" s="354"/>
      <c r="G16" s="354"/>
      <c r="H16" s="354"/>
      <c r="I16" s="354"/>
      <c r="J16" s="354"/>
      <c r="K16" s="354"/>
      <c r="L16" s="355"/>
      <c r="M16" s="63"/>
      <c r="N16" s="57"/>
    </row>
    <row r="17" spans="1:26" ht="18" customHeight="1" thickBot="1" x14ac:dyDescent="0.4">
      <c r="A17" s="57"/>
      <c r="B17" s="62"/>
      <c r="C17" s="65"/>
      <c r="D17" s="65"/>
      <c r="E17" s="65"/>
      <c r="F17" s="65"/>
      <c r="G17" s="65"/>
      <c r="H17" s="65"/>
      <c r="I17" s="65"/>
      <c r="J17" s="65"/>
      <c r="K17" s="65"/>
      <c r="L17" s="65"/>
      <c r="M17" s="63"/>
      <c r="N17" s="57"/>
    </row>
    <row r="18" spans="1:26" ht="18" customHeight="1" x14ac:dyDescent="0.35">
      <c r="A18" s="160"/>
      <c r="B18" s="62"/>
      <c r="C18" s="291" t="s">
        <v>254</v>
      </c>
      <c r="D18" s="292"/>
      <c r="E18" s="292"/>
      <c r="F18" s="292"/>
      <c r="G18" s="292"/>
      <c r="H18" s="292"/>
      <c r="I18" s="292"/>
      <c r="J18" s="292"/>
      <c r="K18" s="292"/>
      <c r="L18" s="293"/>
      <c r="M18" s="63"/>
      <c r="N18" s="160"/>
      <c r="O18" s="234"/>
      <c r="P18" s="234"/>
      <c r="Q18" s="234"/>
      <c r="R18" s="234"/>
      <c r="S18" s="234"/>
      <c r="T18" s="160"/>
      <c r="V18" s="235"/>
      <c r="W18" s="235"/>
      <c r="X18" s="235"/>
      <c r="Y18" s="235"/>
      <c r="Z18" s="235"/>
    </row>
    <row r="19" spans="1:26" ht="18" customHeight="1" x14ac:dyDescent="0.35">
      <c r="A19" s="160"/>
      <c r="B19" s="62"/>
      <c r="C19" s="276"/>
      <c r="D19" s="277"/>
      <c r="E19" s="277"/>
      <c r="F19" s="277"/>
      <c r="G19" s="277"/>
      <c r="H19" s="277"/>
      <c r="I19" s="277"/>
      <c r="J19" s="277"/>
      <c r="K19" s="277"/>
      <c r="L19" s="278"/>
      <c r="M19" s="63"/>
      <c r="N19" s="160"/>
      <c r="O19" s="234"/>
      <c r="P19" s="234"/>
      <c r="Q19" s="234"/>
      <c r="R19" s="234"/>
      <c r="S19" s="234"/>
      <c r="T19" s="160"/>
      <c r="V19" s="235"/>
      <c r="W19" s="235"/>
      <c r="X19" s="235"/>
      <c r="Y19" s="235"/>
      <c r="Z19" s="235"/>
    </row>
    <row r="20" spans="1:26" ht="9" customHeight="1" x14ac:dyDescent="0.35">
      <c r="A20" s="160"/>
      <c r="B20" s="62"/>
      <c r="C20" s="66"/>
      <c r="D20" s="67"/>
      <c r="E20" s="67"/>
      <c r="F20" s="67"/>
      <c r="G20" s="67"/>
      <c r="H20" s="67"/>
      <c r="I20" s="67"/>
      <c r="J20" s="67"/>
      <c r="K20" s="67"/>
      <c r="L20" s="68"/>
      <c r="M20" s="63"/>
      <c r="N20" s="160"/>
      <c r="O20" s="234"/>
      <c r="P20" s="234"/>
      <c r="Q20" s="234"/>
      <c r="R20" s="234"/>
      <c r="S20" s="234"/>
      <c r="T20" s="160"/>
      <c r="V20" s="235"/>
      <c r="W20" s="235"/>
      <c r="X20" s="235"/>
      <c r="Y20" s="235"/>
      <c r="Z20" s="235"/>
    </row>
    <row r="21" spans="1:26" ht="18" customHeight="1" x14ac:dyDescent="0.35">
      <c r="A21" s="160"/>
      <c r="B21" s="62"/>
      <c r="C21" s="262" t="s">
        <v>0</v>
      </c>
      <c r="D21" s="263"/>
      <c r="E21" s="263"/>
      <c r="F21" s="263"/>
      <c r="G21" s="274"/>
      <c r="H21" s="274"/>
      <c r="I21" s="274"/>
      <c r="J21" s="274"/>
      <c r="K21" s="274"/>
      <c r="L21" s="275"/>
      <c r="M21" s="63"/>
      <c r="N21" s="160"/>
      <c r="O21" s="234"/>
      <c r="P21" s="234"/>
      <c r="Q21" s="234"/>
      <c r="R21" s="234"/>
      <c r="S21" s="234"/>
      <c r="T21" s="160"/>
      <c r="V21" s="235"/>
      <c r="W21" s="235"/>
      <c r="X21" s="235"/>
      <c r="Y21" s="235"/>
      <c r="Z21" s="235"/>
    </row>
    <row r="22" spans="1:26" ht="9" customHeight="1" x14ac:dyDescent="0.35">
      <c r="A22" s="160"/>
      <c r="B22" s="62"/>
      <c r="C22" s="66"/>
      <c r="D22" s="67"/>
      <c r="E22" s="67"/>
      <c r="F22" s="67"/>
      <c r="G22" s="67"/>
      <c r="H22" s="67"/>
      <c r="I22" s="67"/>
      <c r="J22" s="67"/>
      <c r="K22" s="67"/>
      <c r="L22" s="68"/>
      <c r="M22" s="63"/>
      <c r="N22" s="160"/>
      <c r="O22" s="234"/>
      <c r="P22" s="234"/>
      <c r="Q22" s="234"/>
      <c r="R22" s="234"/>
      <c r="S22" s="234"/>
      <c r="T22" s="160"/>
      <c r="V22" s="235"/>
      <c r="W22" s="235"/>
      <c r="X22" s="235"/>
      <c r="Y22" s="235"/>
      <c r="Z22" s="235"/>
    </row>
    <row r="23" spans="1:26" ht="18" customHeight="1" x14ac:dyDescent="0.35">
      <c r="A23" s="160"/>
      <c r="B23" s="62"/>
      <c r="C23" s="262" t="s">
        <v>1</v>
      </c>
      <c r="D23" s="263"/>
      <c r="E23" s="263"/>
      <c r="F23" s="263"/>
      <c r="G23" s="274"/>
      <c r="H23" s="274"/>
      <c r="I23" s="274"/>
      <c r="J23" s="274"/>
      <c r="K23" s="274"/>
      <c r="L23" s="275"/>
      <c r="M23" s="63"/>
      <c r="N23" s="160"/>
      <c r="O23" s="234"/>
      <c r="P23" s="234"/>
      <c r="Q23" s="234"/>
      <c r="R23" s="234"/>
      <c r="S23" s="234"/>
      <c r="T23" s="160"/>
      <c r="V23" s="235"/>
      <c r="W23" s="235"/>
      <c r="X23" s="235"/>
      <c r="Y23" s="235"/>
      <c r="Z23" s="235"/>
    </row>
    <row r="24" spans="1:26" ht="9" customHeight="1" x14ac:dyDescent="0.35">
      <c r="A24" s="160"/>
      <c r="B24" s="62"/>
      <c r="C24" s="66"/>
      <c r="D24" s="67"/>
      <c r="E24" s="67"/>
      <c r="F24" s="67"/>
      <c r="G24" s="67"/>
      <c r="H24" s="67"/>
      <c r="I24" s="67"/>
      <c r="J24" s="67"/>
      <c r="K24" s="67"/>
      <c r="L24" s="68"/>
      <c r="M24" s="63"/>
      <c r="N24" s="160"/>
      <c r="O24" s="234"/>
      <c r="P24" s="234"/>
      <c r="Q24" s="234"/>
      <c r="R24" s="234"/>
      <c r="S24" s="234"/>
      <c r="T24" s="160"/>
      <c r="V24" s="235"/>
      <c r="W24" s="235"/>
      <c r="X24" s="235"/>
      <c r="Y24" s="235"/>
      <c r="Z24" s="235"/>
    </row>
    <row r="25" spans="1:26" ht="18" customHeight="1" x14ac:dyDescent="0.35">
      <c r="A25" s="160"/>
      <c r="B25" s="62"/>
      <c r="C25" s="262" t="s">
        <v>2</v>
      </c>
      <c r="D25" s="263"/>
      <c r="E25" s="274"/>
      <c r="F25" s="274"/>
      <c r="G25" s="274"/>
      <c r="H25" s="263" t="s">
        <v>3</v>
      </c>
      <c r="I25" s="263"/>
      <c r="J25" s="274"/>
      <c r="K25" s="274"/>
      <c r="L25" s="275"/>
      <c r="M25" s="63"/>
      <c r="N25" s="160"/>
      <c r="O25" s="234"/>
      <c r="P25" s="234"/>
      <c r="Q25" s="234"/>
      <c r="R25" s="234"/>
      <c r="S25" s="234"/>
      <c r="T25" s="160"/>
      <c r="V25" s="235"/>
      <c r="W25" s="235"/>
      <c r="X25" s="235"/>
      <c r="Y25" s="235"/>
      <c r="Z25" s="235"/>
    </row>
    <row r="26" spans="1:26" ht="9" customHeight="1" x14ac:dyDescent="0.35">
      <c r="A26" s="160"/>
      <c r="B26" s="62"/>
      <c r="C26" s="66"/>
      <c r="D26" s="67"/>
      <c r="E26" s="67"/>
      <c r="F26" s="67"/>
      <c r="G26" s="67"/>
      <c r="H26" s="67"/>
      <c r="I26" s="67"/>
      <c r="J26" s="67"/>
      <c r="K26" s="67"/>
      <c r="L26" s="68"/>
      <c r="M26" s="63"/>
      <c r="N26" s="160"/>
      <c r="O26" s="234"/>
      <c r="P26" s="234"/>
      <c r="Q26" s="234"/>
      <c r="R26" s="234"/>
      <c r="S26" s="234"/>
      <c r="T26" s="160"/>
      <c r="V26" s="235"/>
      <c r="W26" s="235"/>
      <c r="X26" s="235"/>
      <c r="Y26" s="235"/>
      <c r="Z26" s="235"/>
    </row>
    <row r="27" spans="1:26" ht="18" customHeight="1" x14ac:dyDescent="0.35">
      <c r="A27" s="160"/>
      <c r="B27" s="62"/>
      <c r="C27" s="262" t="s">
        <v>4</v>
      </c>
      <c r="D27" s="263"/>
      <c r="E27" s="263"/>
      <c r="F27" s="263"/>
      <c r="G27" s="263"/>
      <c r="H27" s="263"/>
      <c r="I27" s="263"/>
      <c r="J27" s="263"/>
      <c r="K27" s="263"/>
      <c r="L27" s="330"/>
      <c r="M27" s="63"/>
      <c r="N27" s="160"/>
      <c r="O27" s="234"/>
      <c r="P27" s="234"/>
      <c r="Q27" s="234"/>
      <c r="R27" s="234"/>
      <c r="S27" s="234"/>
      <c r="T27" s="160"/>
      <c r="V27" s="235"/>
      <c r="W27" s="235"/>
      <c r="X27" s="235"/>
      <c r="Y27" s="235"/>
      <c r="Z27" s="235"/>
    </row>
    <row r="28" spans="1:26" ht="18" customHeight="1" x14ac:dyDescent="0.35">
      <c r="A28" s="160"/>
      <c r="B28" s="62"/>
      <c r="C28" s="273"/>
      <c r="D28" s="274"/>
      <c r="E28" s="274"/>
      <c r="F28" s="274"/>
      <c r="G28" s="274"/>
      <c r="H28" s="274"/>
      <c r="I28" s="274"/>
      <c r="J28" s="274"/>
      <c r="K28" s="274"/>
      <c r="L28" s="275"/>
      <c r="M28" s="63"/>
      <c r="N28" s="160"/>
      <c r="O28" s="234"/>
      <c r="P28" s="234"/>
      <c r="Q28" s="234"/>
      <c r="R28" s="234"/>
      <c r="S28" s="234"/>
      <c r="T28" s="160"/>
      <c r="V28" s="235"/>
      <c r="W28" s="235"/>
      <c r="X28" s="235"/>
      <c r="Y28" s="235"/>
      <c r="Z28" s="235"/>
    </row>
    <row r="29" spans="1:26" ht="18" customHeight="1" x14ac:dyDescent="0.35">
      <c r="A29" s="160"/>
      <c r="B29" s="62"/>
      <c r="C29" s="350"/>
      <c r="D29" s="351"/>
      <c r="E29" s="351"/>
      <c r="F29" s="351"/>
      <c r="G29" s="351"/>
      <c r="H29" s="351"/>
      <c r="I29" s="351"/>
      <c r="J29" s="351"/>
      <c r="K29" s="351"/>
      <c r="L29" s="352"/>
      <c r="M29" s="63"/>
      <c r="N29" s="160"/>
      <c r="O29" s="234"/>
      <c r="P29" s="234"/>
      <c r="Q29" s="234"/>
      <c r="R29" s="234"/>
      <c r="S29" s="234"/>
      <c r="T29" s="160"/>
      <c r="V29" s="235"/>
      <c r="W29" s="235"/>
      <c r="X29" s="235"/>
      <c r="Y29" s="235"/>
      <c r="Z29" s="235"/>
    </row>
    <row r="30" spans="1:26" ht="9" customHeight="1" x14ac:dyDescent="0.35">
      <c r="A30" s="160"/>
      <c r="B30" s="62"/>
      <c r="C30" s="66"/>
      <c r="D30" s="67"/>
      <c r="E30" s="67"/>
      <c r="F30" s="67"/>
      <c r="G30" s="67"/>
      <c r="H30" s="67"/>
      <c r="I30" s="67"/>
      <c r="J30" s="67"/>
      <c r="K30" s="67"/>
      <c r="L30" s="68"/>
      <c r="M30" s="63"/>
      <c r="N30" s="160"/>
      <c r="O30" s="234"/>
      <c r="P30" s="234"/>
      <c r="Q30" s="234"/>
      <c r="R30" s="234"/>
      <c r="S30" s="234"/>
      <c r="T30" s="160"/>
      <c r="V30" s="235"/>
      <c r="W30" s="235"/>
      <c r="X30" s="235"/>
      <c r="Y30" s="235"/>
      <c r="Z30" s="235"/>
    </row>
    <row r="31" spans="1:26" ht="18" customHeight="1" x14ac:dyDescent="0.35">
      <c r="A31" s="160"/>
      <c r="B31" s="62"/>
      <c r="C31" s="346" t="s">
        <v>168</v>
      </c>
      <c r="D31" s="347"/>
      <c r="E31" s="347"/>
      <c r="F31" s="347"/>
      <c r="G31" s="347"/>
      <c r="H31" s="347"/>
      <c r="I31" s="347"/>
      <c r="J31" s="347"/>
      <c r="K31" s="347"/>
      <c r="L31" s="348"/>
      <c r="M31" s="63"/>
      <c r="N31" s="160"/>
      <c r="O31" s="234"/>
      <c r="P31" s="234"/>
      <c r="Q31" s="234"/>
      <c r="R31" s="234"/>
      <c r="S31" s="234"/>
      <c r="T31" s="160"/>
      <c r="V31" s="235"/>
      <c r="W31" s="235"/>
      <c r="X31" s="235"/>
      <c r="Y31" s="235"/>
      <c r="Z31" s="235"/>
    </row>
    <row r="32" spans="1:26" ht="18" customHeight="1" x14ac:dyDescent="0.35">
      <c r="A32" s="160"/>
      <c r="B32" s="62"/>
      <c r="C32" s="346"/>
      <c r="D32" s="347"/>
      <c r="E32" s="347"/>
      <c r="F32" s="347"/>
      <c r="G32" s="347"/>
      <c r="H32" s="347"/>
      <c r="I32" s="347"/>
      <c r="J32" s="347"/>
      <c r="K32" s="347"/>
      <c r="L32" s="348"/>
      <c r="M32" s="63"/>
      <c r="N32" s="160"/>
      <c r="O32" s="234"/>
      <c r="P32" s="234"/>
      <c r="Q32" s="234"/>
      <c r="R32" s="234"/>
      <c r="S32" s="234"/>
      <c r="T32" s="160"/>
      <c r="V32" s="235"/>
      <c r="W32" s="235"/>
      <c r="X32" s="235"/>
      <c r="Y32" s="235"/>
      <c r="Z32" s="235"/>
    </row>
    <row r="33" spans="1:26" ht="18" customHeight="1" x14ac:dyDescent="0.35">
      <c r="A33" s="160"/>
      <c r="B33" s="62"/>
      <c r="C33" s="356"/>
      <c r="D33" s="311"/>
      <c r="E33" s="311"/>
      <c r="F33" s="311"/>
      <c r="G33" s="311"/>
      <c r="H33" s="311"/>
      <c r="I33" s="311"/>
      <c r="J33" s="311"/>
      <c r="K33" s="311"/>
      <c r="L33" s="312"/>
      <c r="M33" s="63"/>
      <c r="N33" s="160"/>
      <c r="O33" s="234"/>
      <c r="P33" s="234"/>
      <c r="Q33" s="234"/>
      <c r="R33" s="234"/>
      <c r="S33" s="234"/>
      <c r="T33" s="160"/>
      <c r="V33" s="235"/>
      <c r="W33" s="235"/>
      <c r="X33" s="235"/>
      <c r="Y33" s="235"/>
      <c r="Z33" s="235"/>
    </row>
    <row r="34" spans="1:26" ht="18" customHeight="1" x14ac:dyDescent="0.35">
      <c r="A34" s="160"/>
      <c r="B34" s="62"/>
      <c r="C34" s="357"/>
      <c r="D34" s="358"/>
      <c r="E34" s="358"/>
      <c r="F34" s="358"/>
      <c r="G34" s="358"/>
      <c r="H34" s="358"/>
      <c r="I34" s="358"/>
      <c r="J34" s="358"/>
      <c r="K34" s="358"/>
      <c r="L34" s="359"/>
      <c r="M34" s="63"/>
      <c r="N34" s="160"/>
      <c r="O34" s="234"/>
      <c r="P34" s="234"/>
      <c r="Q34" s="234"/>
      <c r="R34" s="234"/>
      <c r="S34" s="234"/>
      <c r="T34" s="160"/>
      <c r="V34" s="235"/>
      <c r="W34" s="235"/>
      <c r="X34" s="235"/>
      <c r="Y34" s="235"/>
      <c r="Z34" s="235"/>
    </row>
    <row r="35" spans="1:26" ht="18" customHeight="1" x14ac:dyDescent="0.35">
      <c r="A35" s="160"/>
      <c r="B35" s="62"/>
      <c r="C35" s="356"/>
      <c r="D35" s="311"/>
      <c r="E35" s="311"/>
      <c r="F35" s="311"/>
      <c r="G35" s="311"/>
      <c r="H35" s="311"/>
      <c r="I35" s="311"/>
      <c r="J35" s="311"/>
      <c r="K35" s="311"/>
      <c r="L35" s="312"/>
      <c r="M35" s="63"/>
      <c r="N35" s="160"/>
      <c r="O35" s="234"/>
      <c r="P35" s="234"/>
      <c r="Q35" s="234"/>
      <c r="R35" s="234"/>
      <c r="S35" s="234"/>
      <c r="T35" s="160"/>
      <c r="V35" s="235"/>
      <c r="W35" s="235"/>
      <c r="X35" s="235"/>
      <c r="Y35" s="235"/>
      <c r="Z35" s="235"/>
    </row>
    <row r="36" spans="1:26" ht="9" customHeight="1" x14ac:dyDescent="0.35">
      <c r="A36" s="160"/>
      <c r="B36" s="62"/>
      <c r="C36" s="66"/>
      <c r="D36" s="67"/>
      <c r="E36" s="67"/>
      <c r="F36" s="67"/>
      <c r="G36" s="67"/>
      <c r="H36" s="67"/>
      <c r="I36" s="67"/>
      <c r="J36" s="67"/>
      <c r="K36" s="67"/>
      <c r="L36" s="68"/>
      <c r="M36" s="63"/>
      <c r="N36" s="160"/>
      <c r="O36" s="234"/>
      <c r="P36" s="234"/>
      <c r="Q36" s="234"/>
      <c r="R36" s="234"/>
      <c r="S36" s="234"/>
      <c r="T36" s="160"/>
      <c r="V36" s="235"/>
      <c r="W36" s="235"/>
      <c r="X36" s="235"/>
      <c r="Y36" s="235"/>
      <c r="Z36" s="235"/>
    </row>
    <row r="37" spans="1:26" ht="18" customHeight="1" x14ac:dyDescent="0.35">
      <c r="A37" s="160"/>
      <c r="B37" s="62"/>
      <c r="C37" s="262" t="s">
        <v>46</v>
      </c>
      <c r="D37" s="263"/>
      <c r="E37" s="263"/>
      <c r="F37" s="263"/>
      <c r="G37" s="274"/>
      <c r="H37" s="274"/>
      <c r="I37" s="274"/>
      <c r="J37" s="274"/>
      <c r="K37" s="274"/>
      <c r="L37" s="275"/>
      <c r="M37" s="63"/>
      <c r="N37" s="160"/>
      <c r="O37" s="234"/>
      <c r="P37" s="234"/>
      <c r="Q37" s="234"/>
      <c r="R37" s="234"/>
      <c r="S37" s="234"/>
      <c r="T37" s="160"/>
      <c r="V37" s="235"/>
      <c r="W37" s="235"/>
      <c r="X37" s="235"/>
      <c r="Y37" s="235"/>
      <c r="Z37" s="235"/>
    </row>
    <row r="38" spans="1:26" ht="9" customHeight="1" x14ac:dyDescent="0.35">
      <c r="A38" s="160"/>
      <c r="B38" s="62"/>
      <c r="C38" s="66"/>
      <c r="D38" s="67"/>
      <c r="E38" s="67"/>
      <c r="F38" s="67"/>
      <c r="G38" s="67"/>
      <c r="H38" s="67"/>
      <c r="I38" s="67"/>
      <c r="J38" s="67"/>
      <c r="K38" s="67"/>
      <c r="L38" s="68"/>
      <c r="M38" s="63"/>
      <c r="N38" s="160"/>
      <c r="O38" s="234"/>
      <c r="P38" s="234"/>
      <c r="Q38" s="234"/>
      <c r="R38" s="234"/>
      <c r="S38" s="234"/>
      <c r="T38" s="160"/>
      <c r="V38" s="235"/>
      <c r="W38" s="235"/>
      <c r="X38" s="235"/>
      <c r="Y38" s="235"/>
      <c r="Z38" s="235"/>
    </row>
    <row r="39" spans="1:26" ht="18" customHeight="1" x14ac:dyDescent="0.35">
      <c r="A39" s="160"/>
      <c r="B39" s="62"/>
      <c r="C39" s="262" t="s">
        <v>5</v>
      </c>
      <c r="D39" s="263"/>
      <c r="E39" s="263"/>
      <c r="F39" s="263"/>
      <c r="G39" s="263"/>
      <c r="H39" s="274"/>
      <c r="I39" s="274"/>
      <c r="J39" s="274"/>
      <c r="K39" s="274"/>
      <c r="L39" s="275"/>
      <c r="M39" s="63"/>
      <c r="N39" s="160"/>
      <c r="O39" s="234"/>
      <c r="P39" s="234"/>
      <c r="Q39" s="234"/>
      <c r="R39" s="234"/>
      <c r="S39" s="234"/>
      <c r="T39" s="160"/>
      <c r="V39" s="235"/>
      <c r="W39" s="235"/>
      <c r="X39" s="235"/>
      <c r="Y39" s="235"/>
      <c r="Z39" s="235"/>
    </row>
    <row r="40" spans="1:26" ht="9" customHeight="1" thickBot="1" x14ac:dyDescent="0.4">
      <c r="A40" s="160"/>
      <c r="B40" s="62"/>
      <c r="C40" s="69"/>
      <c r="D40" s="70"/>
      <c r="E40" s="70"/>
      <c r="F40" s="70"/>
      <c r="G40" s="70"/>
      <c r="H40" s="70"/>
      <c r="I40" s="70"/>
      <c r="J40" s="70"/>
      <c r="K40" s="70"/>
      <c r="L40" s="71"/>
      <c r="M40" s="63"/>
      <c r="N40" s="160"/>
      <c r="O40" s="234"/>
      <c r="P40" s="234"/>
      <c r="Q40" s="234"/>
      <c r="R40" s="234"/>
      <c r="S40" s="234"/>
      <c r="T40" s="160"/>
      <c r="V40" s="235"/>
      <c r="W40" s="235"/>
      <c r="X40" s="235"/>
      <c r="Y40" s="235"/>
      <c r="Z40" s="235"/>
    </row>
    <row r="41" spans="1:26" ht="15" customHeight="1" thickBot="1" x14ac:dyDescent="0.4">
      <c r="A41" s="57"/>
      <c r="B41" s="62"/>
      <c r="C41" s="65"/>
      <c r="D41" s="65"/>
      <c r="E41" s="65"/>
      <c r="F41" s="65"/>
      <c r="G41" s="65"/>
      <c r="H41" s="65"/>
      <c r="I41" s="65"/>
      <c r="J41" s="65"/>
      <c r="K41" s="65"/>
      <c r="L41" s="65"/>
      <c r="M41" s="63"/>
      <c r="N41" s="57"/>
    </row>
    <row r="42" spans="1:26" ht="13.5" customHeight="1" x14ac:dyDescent="0.35">
      <c r="A42" s="57"/>
      <c r="B42" s="138"/>
      <c r="C42" s="291" t="s">
        <v>235</v>
      </c>
      <c r="D42" s="292"/>
      <c r="E42" s="292"/>
      <c r="F42" s="292"/>
      <c r="G42" s="292"/>
      <c r="H42" s="292"/>
      <c r="I42" s="292"/>
      <c r="J42" s="292"/>
      <c r="K42" s="292"/>
      <c r="L42" s="293"/>
      <c r="M42" s="117"/>
      <c r="N42" s="57"/>
    </row>
    <row r="43" spans="1:26" ht="15.75" customHeight="1" x14ac:dyDescent="0.35">
      <c r="A43" s="57"/>
      <c r="B43" s="138"/>
      <c r="C43" s="276"/>
      <c r="D43" s="277"/>
      <c r="E43" s="277"/>
      <c r="F43" s="277"/>
      <c r="G43" s="277"/>
      <c r="H43" s="277"/>
      <c r="I43" s="277"/>
      <c r="J43" s="277"/>
      <c r="K43" s="277"/>
      <c r="L43" s="278"/>
      <c r="M43" s="117"/>
      <c r="N43" s="57"/>
    </row>
    <row r="44" spans="1:26" ht="9" customHeight="1" x14ac:dyDescent="0.35">
      <c r="A44" s="57"/>
      <c r="B44" s="138"/>
      <c r="C44" s="66"/>
      <c r="D44" s="67"/>
      <c r="E44" s="67"/>
      <c r="F44" s="67"/>
      <c r="G44" s="67"/>
      <c r="H44" s="67"/>
      <c r="I44" s="67"/>
      <c r="J44" s="67"/>
      <c r="K44" s="67"/>
      <c r="L44" s="68"/>
      <c r="M44" s="117"/>
      <c r="N44" s="57"/>
    </row>
    <row r="45" spans="1:26" ht="18" customHeight="1" x14ac:dyDescent="0.35">
      <c r="A45" s="57"/>
      <c r="B45" s="138"/>
      <c r="C45" s="66"/>
      <c r="D45" s="305" t="s">
        <v>35</v>
      </c>
      <c r="E45" s="305"/>
      <c r="F45" s="305" t="s">
        <v>36</v>
      </c>
      <c r="G45" s="305"/>
      <c r="H45" s="67"/>
      <c r="I45" s="67"/>
      <c r="J45" s="67"/>
      <c r="K45" s="67"/>
      <c r="L45" s="68"/>
      <c r="M45" s="117"/>
      <c r="N45" s="57"/>
    </row>
    <row r="46" spans="1:26" ht="9" customHeight="1" thickBot="1" x14ac:dyDescent="0.4">
      <c r="A46" s="57"/>
      <c r="B46" s="138"/>
      <c r="C46" s="112"/>
      <c r="D46" s="113"/>
      <c r="E46" s="113"/>
      <c r="F46" s="113"/>
      <c r="G46" s="113"/>
      <c r="H46" s="113"/>
      <c r="I46" s="113"/>
      <c r="J46" s="113"/>
      <c r="K46" s="113"/>
      <c r="L46" s="114"/>
      <c r="M46" s="117"/>
      <c r="N46" s="57"/>
      <c r="O46" s="54" t="b">
        <v>0</v>
      </c>
      <c r="P46" s="54" t="b">
        <v>0</v>
      </c>
    </row>
    <row r="47" spans="1:26" ht="16.5" customHeight="1" thickBot="1" x14ac:dyDescent="0.4">
      <c r="A47" s="57"/>
      <c r="B47" s="138"/>
      <c r="C47" s="67"/>
      <c r="D47" s="67"/>
      <c r="E47" s="67"/>
      <c r="F47" s="67"/>
      <c r="G47" s="67"/>
      <c r="H47" s="67"/>
      <c r="I47" s="67"/>
      <c r="J47" s="67"/>
      <c r="K47" s="67"/>
      <c r="L47" s="67"/>
      <c r="M47" s="63"/>
      <c r="N47" s="57"/>
      <c r="P47" s="54" t="b">
        <v>0</v>
      </c>
    </row>
    <row r="48" spans="1:26" ht="15" customHeight="1" x14ac:dyDescent="0.35">
      <c r="A48" s="57"/>
      <c r="B48" s="138"/>
      <c r="C48" s="291" t="s">
        <v>255</v>
      </c>
      <c r="D48" s="292"/>
      <c r="E48" s="292"/>
      <c r="F48" s="292"/>
      <c r="G48" s="292"/>
      <c r="H48" s="292"/>
      <c r="I48" s="292"/>
      <c r="J48" s="292"/>
      <c r="K48" s="292"/>
      <c r="L48" s="293"/>
      <c r="M48" s="63"/>
      <c r="N48" s="57"/>
    </row>
    <row r="49" spans="1:18" ht="15" customHeight="1" x14ac:dyDescent="0.35">
      <c r="A49" s="57"/>
      <c r="B49" s="138"/>
      <c r="C49" s="276"/>
      <c r="D49" s="277"/>
      <c r="E49" s="277"/>
      <c r="F49" s="277"/>
      <c r="G49" s="277"/>
      <c r="H49" s="277"/>
      <c r="I49" s="277"/>
      <c r="J49" s="277"/>
      <c r="K49" s="277"/>
      <c r="L49" s="278"/>
      <c r="M49" s="63"/>
      <c r="N49" s="57"/>
    </row>
    <row r="50" spans="1:18" ht="15.75" customHeight="1" x14ac:dyDescent="0.35">
      <c r="A50" s="57"/>
      <c r="B50" s="138"/>
      <c r="C50" s="66"/>
      <c r="D50" s="67"/>
      <c r="E50" s="67"/>
      <c r="F50" s="67"/>
      <c r="G50" s="67"/>
      <c r="H50" s="67"/>
      <c r="I50" s="67"/>
      <c r="J50" s="67"/>
      <c r="K50" s="67"/>
      <c r="L50" s="68"/>
      <c r="M50" s="63"/>
      <c r="N50" s="57"/>
    </row>
    <row r="51" spans="1:18" ht="14.25" customHeight="1" x14ac:dyDescent="0.35">
      <c r="A51" s="57"/>
      <c r="B51" s="138"/>
      <c r="C51" s="72" t="s">
        <v>6</v>
      </c>
      <c r="D51" s="274"/>
      <c r="E51" s="274"/>
      <c r="F51" s="274"/>
      <c r="G51" s="274"/>
      <c r="H51" s="73" t="s">
        <v>7</v>
      </c>
      <c r="I51" s="274"/>
      <c r="J51" s="274"/>
      <c r="K51" s="274"/>
      <c r="L51" s="275"/>
      <c r="M51" s="63"/>
      <c r="N51" s="57"/>
    </row>
    <row r="52" spans="1:18" ht="15.75" customHeight="1" thickBot="1" x14ac:dyDescent="0.4">
      <c r="A52" s="57"/>
      <c r="B52" s="138"/>
      <c r="C52" s="69"/>
      <c r="D52" s="70"/>
      <c r="E52" s="70"/>
      <c r="F52" s="70"/>
      <c r="G52" s="70"/>
      <c r="H52" s="70"/>
      <c r="I52" s="70"/>
      <c r="J52" s="70"/>
      <c r="K52" s="70"/>
      <c r="L52" s="71"/>
      <c r="M52" s="63"/>
      <c r="N52" s="57"/>
    </row>
    <row r="53" spans="1:18" ht="12.75" customHeight="1" thickBot="1" x14ac:dyDescent="0.4">
      <c r="A53" s="57"/>
      <c r="B53" s="62"/>
      <c r="C53" s="67"/>
      <c r="D53" s="67"/>
      <c r="E53" s="67"/>
      <c r="F53" s="67"/>
      <c r="G53" s="67"/>
      <c r="H53" s="67"/>
      <c r="I53" s="67"/>
      <c r="J53" s="67"/>
      <c r="K53" s="67"/>
      <c r="L53" s="67"/>
      <c r="M53" s="63"/>
      <c r="N53" s="57"/>
    </row>
    <row r="54" spans="1:18" ht="18" customHeight="1" x14ac:dyDescent="0.35">
      <c r="A54" s="57"/>
      <c r="B54" s="62"/>
      <c r="C54" s="291" t="s">
        <v>256</v>
      </c>
      <c r="D54" s="292"/>
      <c r="E54" s="292"/>
      <c r="F54" s="292"/>
      <c r="G54" s="292"/>
      <c r="H54" s="292"/>
      <c r="I54" s="292"/>
      <c r="J54" s="292"/>
      <c r="K54" s="292"/>
      <c r="L54" s="293"/>
      <c r="M54" s="63"/>
      <c r="N54" s="57"/>
    </row>
    <row r="55" spans="1:18" ht="18" customHeight="1" x14ac:dyDescent="0.35">
      <c r="A55" s="57"/>
      <c r="B55" s="62"/>
      <c r="C55" s="276"/>
      <c r="D55" s="277"/>
      <c r="E55" s="277"/>
      <c r="F55" s="277"/>
      <c r="G55" s="277"/>
      <c r="H55" s="277"/>
      <c r="I55" s="277"/>
      <c r="J55" s="277"/>
      <c r="K55" s="277"/>
      <c r="L55" s="278"/>
      <c r="M55" s="63"/>
      <c r="N55" s="57"/>
    </row>
    <row r="56" spans="1:18" ht="8.25" customHeight="1" x14ac:dyDescent="0.35">
      <c r="A56" s="57"/>
      <c r="B56" s="62"/>
      <c r="C56" s="66"/>
      <c r="D56" s="67"/>
      <c r="E56" s="67"/>
      <c r="F56" s="67"/>
      <c r="G56" s="67"/>
      <c r="H56" s="67"/>
      <c r="I56" s="67"/>
      <c r="J56" s="67"/>
      <c r="K56" s="67"/>
      <c r="L56" s="68"/>
      <c r="M56" s="63"/>
      <c r="N56" s="57"/>
    </row>
    <row r="57" spans="1:18" ht="18" customHeight="1" x14ac:dyDescent="0.35">
      <c r="A57" s="57"/>
      <c r="B57" s="62"/>
      <c r="C57" s="251" t="s">
        <v>47</v>
      </c>
      <c r="D57" s="249"/>
      <c r="E57" s="340">
        <v>1</v>
      </c>
      <c r="F57" s="340"/>
      <c r="G57" s="74"/>
      <c r="H57" s="74"/>
      <c r="I57" s="74"/>
      <c r="J57" s="74"/>
      <c r="K57" s="74"/>
      <c r="L57" s="75"/>
      <c r="M57" s="63"/>
      <c r="N57" s="132">
        <v>1</v>
      </c>
      <c r="O57" s="133">
        <v>2</v>
      </c>
      <c r="P57" s="133">
        <v>3</v>
      </c>
      <c r="Q57" s="133">
        <v>4</v>
      </c>
      <c r="R57" s="133">
        <v>5</v>
      </c>
    </row>
    <row r="58" spans="1:18" ht="18" customHeight="1" x14ac:dyDescent="0.35">
      <c r="A58" s="57"/>
      <c r="B58" s="62"/>
      <c r="C58" s="262" t="s">
        <v>171</v>
      </c>
      <c r="D58" s="263"/>
      <c r="E58" s="67"/>
      <c r="F58" s="67"/>
      <c r="G58" s="67"/>
      <c r="H58" s="67"/>
      <c r="I58" s="67"/>
      <c r="J58" s="67"/>
      <c r="K58" s="67"/>
      <c r="L58" s="68"/>
      <c r="M58" s="63"/>
      <c r="N58" s="132"/>
      <c r="O58" s="133"/>
      <c r="P58" s="133"/>
      <c r="Q58" s="133"/>
      <c r="R58" s="133"/>
    </row>
    <row r="59" spans="1:18" ht="9" customHeight="1" x14ac:dyDescent="0.35">
      <c r="A59" s="57"/>
      <c r="B59" s="62"/>
      <c r="C59" s="66"/>
      <c r="D59" s="67"/>
      <c r="E59" s="67"/>
      <c r="F59" s="67"/>
      <c r="G59" s="67"/>
      <c r="H59" s="67"/>
      <c r="I59" s="67"/>
      <c r="J59" s="67"/>
      <c r="K59" s="67"/>
      <c r="L59" s="68"/>
      <c r="M59" s="63"/>
      <c r="N59" s="132"/>
      <c r="O59" s="133"/>
      <c r="P59" s="133"/>
      <c r="Q59" s="133"/>
      <c r="R59" s="133"/>
    </row>
    <row r="60" spans="1:18" ht="15" customHeight="1" x14ac:dyDescent="0.35">
      <c r="A60" s="57"/>
      <c r="B60" s="62"/>
      <c r="C60" s="331" t="s">
        <v>186</v>
      </c>
      <c r="D60" s="332"/>
      <c r="E60" s="332"/>
      <c r="F60" s="332"/>
      <c r="G60" s="332"/>
      <c r="H60" s="65"/>
      <c r="I60" s="65"/>
      <c r="J60" s="65"/>
      <c r="K60" s="65"/>
      <c r="L60" s="76"/>
      <c r="M60" s="63"/>
      <c r="N60" s="132"/>
      <c r="O60" s="133"/>
      <c r="P60" s="133"/>
      <c r="Q60" s="133"/>
      <c r="R60" s="133"/>
    </row>
    <row r="61" spans="1:18" ht="9" customHeight="1" x14ac:dyDescent="0.35">
      <c r="A61" s="57"/>
      <c r="B61" s="62"/>
      <c r="C61" s="77"/>
      <c r="D61" s="65"/>
      <c r="E61" s="65"/>
      <c r="F61" s="65"/>
      <c r="G61" s="65"/>
      <c r="H61" s="65"/>
      <c r="I61" s="65"/>
      <c r="J61" s="65"/>
      <c r="K61" s="65"/>
      <c r="L61" s="76"/>
      <c r="M61" s="63"/>
      <c r="N61" s="132"/>
      <c r="O61" s="133"/>
      <c r="P61" s="133"/>
      <c r="Q61" s="133"/>
      <c r="R61" s="133"/>
    </row>
    <row r="62" spans="1:18" ht="15" customHeight="1" x14ac:dyDescent="0.35">
      <c r="A62" s="57"/>
      <c r="B62" s="62"/>
      <c r="C62" s="262" t="s">
        <v>147</v>
      </c>
      <c r="D62" s="263"/>
      <c r="E62" s="263"/>
      <c r="F62" s="263"/>
      <c r="G62" s="263"/>
      <c r="H62" s="263"/>
      <c r="I62" s="65"/>
      <c r="J62" s="65"/>
      <c r="K62" s="65"/>
      <c r="L62" s="76"/>
      <c r="M62" s="63"/>
      <c r="N62" s="132"/>
      <c r="O62" s="133"/>
      <c r="P62" s="133"/>
      <c r="Q62" s="133"/>
      <c r="R62" s="133"/>
    </row>
    <row r="63" spans="1:18" ht="9" customHeight="1" thickBot="1" x14ac:dyDescent="0.4">
      <c r="A63" s="57"/>
      <c r="B63" s="62"/>
      <c r="C63" s="78"/>
      <c r="D63" s="74"/>
      <c r="E63" s="74"/>
      <c r="F63" s="74"/>
      <c r="G63" s="74"/>
      <c r="H63" s="74"/>
      <c r="I63" s="65"/>
      <c r="J63" s="341"/>
      <c r="K63" s="341"/>
      <c r="L63" s="76"/>
      <c r="M63" s="63"/>
      <c r="N63" s="132"/>
      <c r="O63" s="133"/>
      <c r="P63" s="133"/>
      <c r="Q63" s="133"/>
      <c r="R63" s="133"/>
    </row>
    <row r="64" spans="1:18" ht="15" customHeight="1" thickBot="1" x14ac:dyDescent="0.4">
      <c r="A64" s="57"/>
      <c r="B64" s="62"/>
      <c r="C64" s="326" t="s">
        <v>149</v>
      </c>
      <c r="D64" s="327"/>
      <c r="E64" s="74"/>
      <c r="F64" s="74"/>
      <c r="G64" s="74"/>
      <c r="H64" s="342"/>
      <c r="I64" s="342"/>
      <c r="J64" s="65"/>
      <c r="K64" s="65"/>
      <c r="L64" s="76"/>
      <c r="M64" s="63"/>
      <c r="N64" s="132" t="s">
        <v>148</v>
      </c>
      <c r="O64" s="133" t="s">
        <v>64</v>
      </c>
      <c r="P64" s="133" t="s">
        <v>65</v>
      </c>
      <c r="Q64" s="133" t="s">
        <v>66</v>
      </c>
      <c r="R64" s="133" t="s">
        <v>149</v>
      </c>
    </row>
    <row r="65" spans="1:20" ht="9" customHeight="1" x14ac:dyDescent="0.35">
      <c r="A65" s="57"/>
      <c r="B65" s="62"/>
      <c r="C65" s="78"/>
      <c r="D65" s="74"/>
      <c r="E65" s="74"/>
      <c r="F65" s="74"/>
      <c r="G65" s="74"/>
      <c r="H65" s="74"/>
      <c r="I65" s="67"/>
      <c r="J65" s="67"/>
      <c r="K65" s="67"/>
      <c r="L65" s="68"/>
      <c r="M65" s="63"/>
      <c r="N65" s="132"/>
      <c r="O65" s="133"/>
      <c r="P65" s="133"/>
      <c r="Q65" s="133"/>
      <c r="R65" s="133"/>
    </row>
    <row r="66" spans="1:20" ht="18" customHeight="1" x14ac:dyDescent="0.35">
      <c r="A66" s="57"/>
      <c r="B66" s="62"/>
      <c r="C66" s="262" t="s">
        <v>172</v>
      </c>
      <c r="D66" s="263"/>
      <c r="E66" s="263"/>
      <c r="F66" s="263"/>
      <c r="G66" s="263"/>
      <c r="H66" s="263"/>
      <c r="I66" s="263"/>
      <c r="J66" s="263"/>
      <c r="K66" s="263"/>
      <c r="L66" s="330"/>
      <c r="M66" s="63"/>
      <c r="N66" s="132"/>
      <c r="O66" s="133"/>
      <c r="P66" s="134"/>
      <c r="Q66" s="134"/>
      <c r="R66" s="134"/>
      <c r="S66" s="53"/>
      <c r="T66" s="58"/>
    </row>
    <row r="67" spans="1:20" ht="9" customHeight="1" thickBot="1" x14ac:dyDescent="0.4">
      <c r="A67" s="57"/>
      <c r="B67" s="62"/>
      <c r="C67" s="118"/>
      <c r="D67" s="119"/>
      <c r="E67" s="119"/>
      <c r="F67" s="119"/>
      <c r="G67" s="119"/>
      <c r="H67" s="119"/>
      <c r="I67" s="119"/>
      <c r="J67" s="119"/>
      <c r="K67" s="119"/>
      <c r="L67" s="120"/>
      <c r="M67" s="63"/>
      <c r="N67" s="132"/>
      <c r="O67" s="133"/>
      <c r="P67" s="134"/>
      <c r="Q67" s="134"/>
      <c r="R67" s="134"/>
      <c r="S67" s="53"/>
      <c r="T67" s="58"/>
    </row>
    <row r="68" spans="1:20" ht="18" customHeight="1" thickBot="1" x14ac:dyDescent="0.4">
      <c r="A68" s="57"/>
      <c r="B68" s="124"/>
      <c r="C68" s="139"/>
      <c r="D68" s="139"/>
      <c r="E68" s="139"/>
      <c r="F68" s="139"/>
      <c r="G68" s="139"/>
      <c r="H68" s="139"/>
      <c r="I68" s="139"/>
      <c r="J68" s="139"/>
      <c r="K68" s="139"/>
      <c r="L68" s="139"/>
      <c r="M68" s="130"/>
      <c r="N68" s="132"/>
      <c r="O68" s="133"/>
      <c r="P68" s="134"/>
      <c r="Q68" s="134"/>
      <c r="R68" s="134"/>
      <c r="S68" s="53"/>
      <c r="T68" s="58"/>
    </row>
    <row r="69" spans="1:20" ht="10.5" customHeight="1" thickTop="1" x14ac:dyDescent="0.35">
      <c r="A69" s="57"/>
      <c r="B69" s="60"/>
      <c r="C69" s="140"/>
      <c r="D69" s="140"/>
      <c r="E69" s="140"/>
      <c r="F69" s="140"/>
      <c r="G69" s="140"/>
      <c r="H69" s="140"/>
      <c r="I69" s="140"/>
      <c r="J69" s="140"/>
      <c r="K69" s="140"/>
      <c r="L69" s="140"/>
      <c r="M69" s="60"/>
      <c r="N69" s="132"/>
      <c r="O69" s="133"/>
      <c r="P69" s="134"/>
      <c r="Q69" s="134"/>
      <c r="R69" s="134"/>
      <c r="S69" s="53"/>
      <c r="T69" s="58"/>
    </row>
    <row r="70" spans="1:20" ht="10.5" customHeight="1" thickBot="1" x14ac:dyDescent="0.4">
      <c r="A70" s="57"/>
      <c r="B70" s="141"/>
      <c r="C70" s="142"/>
      <c r="D70" s="142"/>
      <c r="E70" s="142"/>
      <c r="F70" s="142"/>
      <c r="G70" s="142"/>
      <c r="H70" s="142"/>
      <c r="I70" s="142"/>
      <c r="J70" s="142"/>
      <c r="K70" s="142"/>
      <c r="L70" s="142"/>
      <c r="M70" s="141"/>
      <c r="N70" s="132"/>
      <c r="O70" s="133"/>
      <c r="P70" s="134"/>
      <c r="Q70" s="134"/>
      <c r="R70" s="134"/>
      <c r="S70" s="53"/>
      <c r="T70" s="58"/>
    </row>
    <row r="71" spans="1:20" ht="15" customHeight="1" thickTop="1" x14ac:dyDescent="0.35">
      <c r="A71" s="57"/>
      <c r="B71" s="62"/>
      <c r="C71" s="74"/>
      <c r="D71" s="74"/>
      <c r="E71" s="74"/>
      <c r="F71" s="74"/>
      <c r="G71" s="74"/>
      <c r="H71" s="74"/>
      <c r="I71" s="74"/>
      <c r="J71" s="74"/>
      <c r="K71" s="74"/>
      <c r="L71" s="74"/>
      <c r="M71" s="63"/>
      <c r="N71" s="132"/>
      <c r="O71" s="133"/>
      <c r="P71" s="134"/>
      <c r="Q71" s="134"/>
      <c r="R71" s="134"/>
      <c r="S71" s="53"/>
      <c r="T71" s="58"/>
    </row>
    <row r="72" spans="1:20" ht="18" customHeight="1" x14ac:dyDescent="0.35">
      <c r="A72" s="57"/>
      <c r="B72" s="62"/>
      <c r="C72" s="294" t="s">
        <v>236</v>
      </c>
      <c r="D72" s="295"/>
      <c r="E72" s="295"/>
      <c r="F72" s="295"/>
      <c r="G72" s="295"/>
      <c r="H72" s="295"/>
      <c r="I72" s="295"/>
      <c r="J72" s="295"/>
      <c r="K72" s="295"/>
      <c r="L72" s="296"/>
      <c r="M72" s="63"/>
      <c r="N72" s="132"/>
      <c r="O72" s="133"/>
      <c r="P72" s="133"/>
      <c r="Q72" s="133"/>
      <c r="R72" s="133"/>
    </row>
    <row r="73" spans="1:20" ht="6" customHeight="1" x14ac:dyDescent="0.35">
      <c r="A73" s="57"/>
      <c r="B73" s="62"/>
      <c r="C73" s="77"/>
      <c r="D73" s="65"/>
      <c r="E73" s="65"/>
      <c r="F73" s="65"/>
      <c r="G73" s="65"/>
      <c r="H73" s="65"/>
      <c r="I73" s="65"/>
      <c r="J73" s="65"/>
      <c r="K73" s="65"/>
      <c r="L73" s="76"/>
      <c r="M73" s="63"/>
      <c r="N73" s="132"/>
      <c r="O73" s="133"/>
      <c r="P73" s="133"/>
      <c r="Q73" s="133"/>
      <c r="R73" s="133"/>
    </row>
    <row r="74" spans="1:20" ht="15" customHeight="1" x14ac:dyDescent="0.35">
      <c r="A74" s="57"/>
      <c r="B74" s="62"/>
      <c r="C74" s="262" t="s">
        <v>48</v>
      </c>
      <c r="D74" s="263"/>
      <c r="E74" s="311"/>
      <c r="F74" s="311"/>
      <c r="G74" s="311"/>
      <c r="H74" s="311"/>
      <c r="I74" s="311"/>
      <c r="J74" s="311"/>
      <c r="K74" s="311"/>
      <c r="L74" s="312"/>
      <c r="M74" s="63"/>
      <c r="N74" s="132"/>
      <c r="O74" s="133"/>
      <c r="P74" s="133"/>
      <c r="Q74" s="133"/>
      <c r="R74" s="133"/>
    </row>
    <row r="75" spans="1:20" ht="6" customHeight="1" x14ac:dyDescent="0.35">
      <c r="A75" s="57"/>
      <c r="B75" s="62"/>
      <c r="C75" s="84"/>
      <c r="D75" s="85"/>
      <c r="E75" s="85"/>
      <c r="F75" s="85"/>
      <c r="G75" s="65"/>
      <c r="H75" s="65"/>
      <c r="I75" s="65"/>
      <c r="J75" s="65"/>
      <c r="K75" s="65"/>
      <c r="L75" s="76"/>
      <c r="M75" s="63"/>
      <c r="N75" s="57"/>
    </row>
    <row r="76" spans="1:20" ht="15" customHeight="1" x14ac:dyDescent="0.35">
      <c r="A76" s="57"/>
      <c r="B76" s="62"/>
      <c r="C76" s="252" t="s">
        <v>49</v>
      </c>
      <c r="D76" s="253"/>
      <c r="E76" s="253"/>
      <c r="F76" s="67"/>
      <c r="G76" s="67"/>
      <c r="H76" s="249" t="s">
        <v>218</v>
      </c>
      <c r="I76" s="249"/>
      <c r="J76" s="65"/>
      <c r="K76" s="249" t="s">
        <v>11</v>
      </c>
      <c r="L76" s="308"/>
      <c r="M76" s="63"/>
      <c r="N76" s="132"/>
      <c r="O76" s="133" t="b">
        <v>0</v>
      </c>
      <c r="P76" s="133" t="b">
        <v>0</v>
      </c>
      <c r="Q76" s="133"/>
      <c r="R76" s="133"/>
    </row>
    <row r="77" spans="1:20" ht="6" customHeight="1" x14ac:dyDescent="0.35">
      <c r="A77" s="57"/>
      <c r="B77" s="62"/>
      <c r="C77" s="66"/>
      <c r="D77" s="67"/>
      <c r="E77" s="67"/>
      <c r="F77" s="67"/>
      <c r="G77" s="67"/>
      <c r="H77" s="67"/>
      <c r="I77" s="67"/>
      <c r="J77" s="67"/>
      <c r="K77" s="67"/>
      <c r="L77" s="68"/>
      <c r="M77" s="63"/>
      <c r="N77" s="57"/>
    </row>
    <row r="78" spans="1:20" ht="15" customHeight="1" x14ac:dyDescent="0.35">
      <c r="A78" s="57"/>
      <c r="B78" s="62"/>
      <c r="C78" s="262" t="s">
        <v>50</v>
      </c>
      <c r="D78" s="263"/>
      <c r="E78" s="263"/>
      <c r="F78" s="263"/>
      <c r="G78" s="263"/>
      <c r="H78" s="263"/>
      <c r="I78" s="67"/>
      <c r="J78" s="67"/>
      <c r="K78" s="67"/>
      <c r="L78" s="68"/>
      <c r="M78" s="63"/>
      <c r="N78" s="57"/>
    </row>
    <row r="79" spans="1:20" ht="6" customHeight="1" x14ac:dyDescent="0.35">
      <c r="A79" s="57"/>
      <c r="B79" s="62"/>
      <c r="C79" s="66"/>
      <c r="D79" s="67"/>
      <c r="E79" s="67"/>
      <c r="F79" s="67"/>
      <c r="G79" s="67"/>
      <c r="H79" s="67"/>
      <c r="I79" s="67"/>
      <c r="J79" s="67"/>
      <c r="K79" s="67"/>
      <c r="L79" s="68"/>
      <c r="M79" s="63"/>
      <c r="N79" s="57"/>
    </row>
    <row r="80" spans="1:20" ht="15" customHeight="1" x14ac:dyDescent="0.35">
      <c r="A80" s="57"/>
      <c r="B80" s="62"/>
      <c r="C80" s="66"/>
      <c r="D80" s="67" t="s">
        <v>8</v>
      </c>
      <c r="E80" s="67"/>
      <c r="F80" s="67" t="s">
        <v>219</v>
      </c>
      <c r="G80" s="67"/>
      <c r="H80" s="67"/>
      <c r="I80" s="67"/>
      <c r="J80" s="67"/>
      <c r="K80" s="67"/>
      <c r="L80" s="68"/>
      <c r="M80" s="63"/>
      <c r="N80" s="57"/>
    </row>
    <row r="81" spans="1:14" ht="6" customHeight="1" x14ac:dyDescent="0.35">
      <c r="A81" s="57"/>
      <c r="B81" s="62"/>
      <c r="C81" s="66"/>
      <c r="D81" s="67"/>
      <c r="E81" s="67"/>
      <c r="F81" s="67"/>
      <c r="G81" s="67"/>
      <c r="H81" s="67"/>
      <c r="I81" s="67"/>
      <c r="J81" s="67"/>
      <c r="K81" s="67"/>
      <c r="L81" s="68"/>
      <c r="M81" s="63"/>
      <c r="N81" s="57"/>
    </row>
    <row r="82" spans="1:14" ht="15" customHeight="1" x14ac:dyDescent="0.35">
      <c r="A82" s="57"/>
      <c r="B82" s="62"/>
      <c r="C82" s="262" t="s">
        <v>12</v>
      </c>
      <c r="D82" s="263"/>
      <c r="E82" s="263"/>
      <c r="F82" s="263"/>
      <c r="G82" s="263"/>
      <c r="H82" s="263"/>
      <c r="I82" s="263"/>
      <c r="J82" s="263"/>
      <c r="K82" s="67"/>
      <c r="L82" s="68"/>
      <c r="M82" s="63"/>
      <c r="N82" s="57"/>
    </row>
    <row r="83" spans="1:14" ht="15" customHeight="1" x14ac:dyDescent="0.35">
      <c r="A83" s="57"/>
      <c r="B83" s="62"/>
      <c r="C83" s="273"/>
      <c r="D83" s="274"/>
      <c r="E83" s="274"/>
      <c r="F83" s="274"/>
      <c r="G83" s="274"/>
      <c r="H83" s="274"/>
      <c r="I83" s="274"/>
      <c r="J83" s="274"/>
      <c r="K83" s="274"/>
      <c r="L83" s="275"/>
      <c r="M83" s="63"/>
      <c r="N83" s="57"/>
    </row>
    <row r="84" spans="1:14" ht="15" customHeight="1" x14ac:dyDescent="0.35">
      <c r="A84" s="57"/>
      <c r="B84" s="62"/>
      <c r="C84" s="273"/>
      <c r="D84" s="274"/>
      <c r="E84" s="274"/>
      <c r="F84" s="274"/>
      <c r="G84" s="274"/>
      <c r="H84" s="274"/>
      <c r="I84" s="274"/>
      <c r="J84" s="274"/>
      <c r="K84" s="274"/>
      <c r="L84" s="275"/>
      <c r="M84" s="63"/>
      <c r="N84" s="57"/>
    </row>
    <row r="85" spans="1:14" ht="6" customHeight="1" x14ac:dyDescent="0.35">
      <c r="A85" s="57"/>
      <c r="B85" s="62"/>
      <c r="C85" s="79"/>
      <c r="D85" s="80"/>
      <c r="E85" s="80"/>
      <c r="F85" s="80"/>
      <c r="G85" s="80"/>
      <c r="H85" s="80"/>
      <c r="I85" s="81"/>
      <c r="J85" s="81"/>
      <c r="K85" s="81"/>
      <c r="L85" s="82"/>
      <c r="M85" s="63"/>
      <c r="N85" s="57"/>
    </row>
    <row r="86" spans="1:14" ht="15" customHeight="1" x14ac:dyDescent="0.35">
      <c r="A86" s="57"/>
      <c r="B86" s="62"/>
      <c r="C86" s="252" t="s">
        <v>150</v>
      </c>
      <c r="D86" s="253"/>
      <c r="E86" s="253"/>
      <c r="F86" s="274"/>
      <c r="G86" s="274"/>
      <c r="H86" s="274"/>
      <c r="I86" s="274"/>
      <c r="J86" s="274"/>
      <c r="K86" s="274"/>
      <c r="L86" s="275"/>
      <c r="M86" s="63"/>
      <c r="N86" s="57"/>
    </row>
    <row r="87" spans="1:14" ht="6" customHeight="1" x14ac:dyDescent="0.35">
      <c r="A87" s="57"/>
      <c r="B87" s="62"/>
      <c r="C87" s="78"/>
      <c r="D87" s="74"/>
      <c r="E87" s="74"/>
      <c r="F87" s="74"/>
      <c r="G87" s="74"/>
      <c r="H87" s="74"/>
      <c r="I87" s="67"/>
      <c r="J87" s="67"/>
      <c r="K87" s="67"/>
      <c r="L87" s="68"/>
      <c r="M87" s="63"/>
      <c r="N87" s="57"/>
    </row>
    <row r="88" spans="1:14" ht="15" customHeight="1" x14ac:dyDescent="0.35">
      <c r="A88" s="57"/>
      <c r="B88" s="62"/>
      <c r="C88" s="315" t="s">
        <v>187</v>
      </c>
      <c r="D88" s="316"/>
      <c r="E88" s="316"/>
      <c r="F88" s="83"/>
      <c r="G88" s="65"/>
      <c r="H88" s="65"/>
      <c r="I88" s="65"/>
      <c r="J88" s="65"/>
      <c r="K88" s="65"/>
      <c r="L88" s="76"/>
      <c r="M88" s="63"/>
      <c r="N88" s="57"/>
    </row>
    <row r="89" spans="1:14" ht="6" customHeight="1" x14ac:dyDescent="0.35">
      <c r="A89" s="57"/>
      <c r="B89" s="62"/>
      <c r="C89" s="84"/>
      <c r="D89" s="85"/>
      <c r="E89" s="85"/>
      <c r="F89" s="85"/>
      <c r="G89" s="65"/>
      <c r="H89" s="65"/>
      <c r="I89" s="65"/>
      <c r="J89" s="65"/>
      <c r="K89" s="65"/>
      <c r="L89" s="76"/>
      <c r="M89" s="63"/>
      <c r="N89" s="57"/>
    </row>
    <row r="90" spans="1:14" ht="15" customHeight="1" x14ac:dyDescent="0.35">
      <c r="A90" s="57"/>
      <c r="B90" s="62"/>
      <c r="C90" s="77"/>
      <c r="D90" s="65"/>
      <c r="E90" s="65"/>
      <c r="F90" s="65"/>
      <c r="G90" s="272" t="s">
        <v>173</v>
      </c>
      <c r="H90" s="272"/>
      <c r="I90" s="65"/>
      <c r="J90" s="65"/>
      <c r="K90" s="65"/>
      <c r="L90" s="76"/>
      <c r="M90" s="63"/>
      <c r="N90" s="57"/>
    </row>
    <row r="91" spans="1:14" ht="6" customHeight="1" x14ac:dyDescent="0.35">
      <c r="A91" s="57"/>
      <c r="B91" s="62"/>
      <c r="C91" s="77"/>
      <c r="D91" s="65"/>
      <c r="E91" s="65"/>
      <c r="F91" s="65"/>
      <c r="G91" s="65"/>
      <c r="H91" s="65"/>
      <c r="I91" s="65"/>
      <c r="J91" s="65"/>
      <c r="K91" s="65"/>
      <c r="L91" s="76"/>
      <c r="M91" s="63"/>
      <c r="N91" s="57"/>
    </row>
    <row r="92" spans="1:14" ht="15" customHeight="1" x14ac:dyDescent="0.35">
      <c r="A92" s="57"/>
      <c r="B92" s="62"/>
      <c r="C92" s="77"/>
      <c r="D92" s="249" t="s">
        <v>175</v>
      </c>
      <c r="E92" s="249"/>
      <c r="F92" s="65"/>
      <c r="G92" s="317" t="str">
        <f>IF($E$57&gt;=1,"Please Enter Value","Not Applicable")</f>
        <v>Please Enter Value</v>
      </c>
      <c r="H92" s="318"/>
      <c r="I92" s="65"/>
      <c r="J92" s="65"/>
      <c r="K92" s="65"/>
      <c r="L92" s="76"/>
      <c r="M92" s="63"/>
      <c r="N92" s="57"/>
    </row>
    <row r="93" spans="1:14" ht="6" customHeight="1" x14ac:dyDescent="0.35">
      <c r="A93" s="57"/>
      <c r="B93" s="62"/>
      <c r="C93" s="77"/>
      <c r="D93" s="65"/>
      <c r="E93" s="65"/>
      <c r="F93" s="65"/>
      <c r="G93" s="65"/>
      <c r="H93" s="65"/>
      <c r="I93" s="65"/>
      <c r="J93" s="65"/>
      <c r="K93" s="65"/>
      <c r="L93" s="76"/>
      <c r="M93" s="63"/>
      <c r="N93" s="57"/>
    </row>
    <row r="94" spans="1:14" ht="15" customHeight="1" x14ac:dyDescent="0.35">
      <c r="A94" s="57"/>
      <c r="B94" s="62"/>
      <c r="C94" s="77"/>
      <c r="D94" s="249" t="s">
        <v>176</v>
      </c>
      <c r="E94" s="249"/>
      <c r="F94" s="65"/>
      <c r="G94" s="317" t="str">
        <f>IF($E$57&gt;=1,"Please Enter Value","Not Applicable")</f>
        <v>Please Enter Value</v>
      </c>
      <c r="H94" s="318"/>
      <c r="I94" s="65"/>
      <c r="J94" s="65"/>
      <c r="K94" s="65"/>
      <c r="L94" s="76"/>
      <c r="M94" s="63"/>
      <c r="N94" s="57"/>
    </row>
    <row r="95" spans="1:14" ht="6" customHeight="1" x14ac:dyDescent="0.35">
      <c r="A95" s="57"/>
      <c r="B95" s="62"/>
      <c r="C95" s="77"/>
      <c r="D95" s="65"/>
      <c r="E95" s="65"/>
      <c r="F95" s="65"/>
      <c r="G95" s="65"/>
      <c r="H95" s="65"/>
      <c r="I95" s="65"/>
      <c r="J95" s="65"/>
      <c r="K95" s="65"/>
      <c r="L95" s="76"/>
      <c r="M95" s="63"/>
      <c r="N95" s="57"/>
    </row>
    <row r="96" spans="1:14" ht="15" customHeight="1" x14ac:dyDescent="0.35">
      <c r="A96" s="57"/>
      <c r="B96" s="62"/>
      <c r="C96" s="77"/>
      <c r="D96" s="249" t="s">
        <v>177</v>
      </c>
      <c r="E96" s="249"/>
      <c r="F96" s="65"/>
      <c r="G96" s="317" t="str">
        <f>IF($E$57&gt;=1,"Please Enter Value","Not Applicable")</f>
        <v>Please Enter Value</v>
      </c>
      <c r="H96" s="318"/>
      <c r="I96" s="65"/>
      <c r="J96" s="65"/>
      <c r="K96" s="65"/>
      <c r="L96" s="76"/>
      <c r="M96" s="63"/>
      <c r="N96" s="57"/>
    </row>
    <row r="97" spans="1:14" ht="6" customHeight="1" x14ac:dyDescent="0.35">
      <c r="A97" s="57"/>
      <c r="B97" s="62"/>
      <c r="C97" s="77"/>
      <c r="D97" s="65"/>
      <c r="E97" s="65"/>
      <c r="F97" s="65"/>
      <c r="G97" s="65"/>
      <c r="H97" s="65"/>
      <c r="I97" s="65"/>
      <c r="J97" s="65"/>
      <c r="K97" s="65"/>
      <c r="L97" s="76"/>
      <c r="M97" s="63"/>
      <c r="N97" s="57"/>
    </row>
    <row r="98" spans="1:14" ht="15" customHeight="1" x14ac:dyDescent="0.35">
      <c r="A98" s="57"/>
      <c r="B98" s="62"/>
      <c r="C98" s="77"/>
      <c r="D98" s="249" t="s">
        <v>178</v>
      </c>
      <c r="E98" s="249"/>
      <c r="F98" s="65"/>
      <c r="G98" s="317" t="str">
        <f>IF($E$57&gt;=1,"Please Enter Value","Not Applicable")</f>
        <v>Please Enter Value</v>
      </c>
      <c r="H98" s="318"/>
      <c r="I98" s="65"/>
      <c r="J98" s="236" t="s">
        <v>530</v>
      </c>
      <c r="K98" s="237" t="str">
        <f>IF($E$57&gt;=1,"","N/A")</f>
        <v/>
      </c>
      <c r="L98" s="76"/>
      <c r="M98" s="63"/>
      <c r="N98" s="57"/>
    </row>
    <row r="99" spans="1:14" ht="6" customHeight="1" x14ac:dyDescent="0.35">
      <c r="A99" s="57"/>
      <c r="B99" s="62"/>
      <c r="C99" s="77"/>
      <c r="D99" s="65"/>
      <c r="E99" s="65"/>
      <c r="F99" s="65"/>
      <c r="G99" s="65"/>
      <c r="H99" s="65"/>
      <c r="I99" s="65"/>
      <c r="J99" s="65"/>
      <c r="K99" s="65"/>
      <c r="L99" s="76"/>
      <c r="M99" s="63"/>
      <c r="N99" s="57"/>
    </row>
    <row r="100" spans="1:14" ht="15" customHeight="1" x14ac:dyDescent="0.35">
      <c r="A100" s="57"/>
      <c r="B100" s="62"/>
      <c r="C100" s="77"/>
      <c r="D100" s="65"/>
      <c r="E100" s="65"/>
      <c r="F100" s="65"/>
      <c r="G100" s="272" t="s">
        <v>180</v>
      </c>
      <c r="H100" s="272"/>
      <c r="I100" s="65"/>
      <c r="J100" s="328" t="s">
        <v>174</v>
      </c>
      <c r="K100" s="328"/>
      <c r="L100" s="329"/>
      <c r="M100" s="63"/>
      <c r="N100" s="57"/>
    </row>
    <row r="101" spans="1:14" ht="6" customHeight="1" x14ac:dyDescent="0.35">
      <c r="A101" s="57"/>
      <c r="B101" s="62"/>
      <c r="C101" s="77"/>
      <c r="D101" s="65"/>
      <c r="E101" s="65"/>
      <c r="F101" s="65"/>
      <c r="G101" s="86"/>
      <c r="H101" s="86"/>
      <c r="I101" s="65"/>
      <c r="J101" s="87"/>
      <c r="K101" s="87"/>
      <c r="L101" s="76"/>
      <c r="M101" s="63"/>
      <c r="N101" s="57"/>
    </row>
    <row r="102" spans="1:14" ht="15" customHeight="1" x14ac:dyDescent="0.35">
      <c r="A102" s="57"/>
      <c r="B102" s="62"/>
      <c r="C102" s="77"/>
      <c r="D102" s="249" t="s">
        <v>179</v>
      </c>
      <c r="E102" s="249"/>
      <c r="F102" s="65"/>
      <c r="G102" s="266">
        <f>SUM(G92,G94,G96,G98)</f>
        <v>0</v>
      </c>
      <c r="H102" s="267"/>
      <c r="I102" s="65"/>
      <c r="J102" s="336" t="str">
        <f>IF(ISERROR(IF($E$57&gt;=1,G102*K98,"Not Applicable")),"Please Enter Rate",IF($E$57&gt;=1,G102*K98,"Not Applicable"))</f>
        <v>Please Enter Rate</v>
      </c>
      <c r="K102" s="337"/>
      <c r="L102" s="76"/>
      <c r="M102" s="63"/>
      <c r="N102" s="57"/>
    </row>
    <row r="103" spans="1:14" ht="6" customHeight="1" x14ac:dyDescent="0.35">
      <c r="A103" s="57"/>
      <c r="B103" s="62"/>
      <c r="C103" s="77"/>
      <c r="D103" s="88"/>
      <c r="E103" s="88"/>
      <c r="F103" s="65"/>
      <c r="G103" s="56"/>
      <c r="H103" s="56"/>
      <c r="I103" s="65"/>
      <c r="J103" s="56"/>
      <c r="K103" s="56"/>
      <c r="L103" s="76"/>
      <c r="M103" s="63"/>
      <c r="N103" s="57"/>
    </row>
    <row r="104" spans="1:14" ht="15" customHeight="1" x14ac:dyDescent="0.35">
      <c r="A104" s="57"/>
      <c r="B104" s="62"/>
      <c r="C104" s="156" t="s">
        <v>211</v>
      </c>
      <c r="D104" s="154"/>
      <c r="E104" s="154"/>
      <c r="F104" s="154"/>
      <c r="G104" s="154"/>
      <c r="H104" s="154"/>
      <c r="I104" s="154"/>
      <c r="J104" s="154"/>
      <c r="K104" s="154"/>
      <c r="L104" s="155"/>
      <c r="M104" s="63"/>
      <c r="N104" s="57"/>
    </row>
    <row r="105" spans="1:14" ht="6" customHeight="1" x14ac:dyDescent="0.35">
      <c r="A105" s="57"/>
      <c r="B105" s="62"/>
      <c r="C105" s="89"/>
      <c r="D105" s="90"/>
      <c r="E105" s="90"/>
      <c r="F105" s="90"/>
      <c r="G105" s="90"/>
      <c r="H105" s="90"/>
      <c r="I105" s="90"/>
      <c r="J105" s="90"/>
      <c r="K105" s="90"/>
      <c r="L105" s="91"/>
      <c r="M105" s="63"/>
      <c r="N105" s="57"/>
    </row>
    <row r="106" spans="1:14" ht="6" customHeight="1" x14ac:dyDescent="0.35">
      <c r="A106" s="57"/>
      <c r="B106" s="62"/>
      <c r="C106" s="66"/>
      <c r="D106" s="67"/>
      <c r="E106" s="67"/>
      <c r="F106" s="67"/>
      <c r="G106" s="67"/>
      <c r="H106" s="67"/>
      <c r="I106" s="67"/>
      <c r="J106" s="67"/>
      <c r="K106" s="67"/>
      <c r="L106" s="68"/>
      <c r="M106" s="63"/>
      <c r="N106" s="57"/>
    </row>
    <row r="107" spans="1:14" ht="15" customHeight="1" x14ac:dyDescent="0.35">
      <c r="A107" s="57"/>
      <c r="B107" s="62"/>
      <c r="C107" s="315" t="s">
        <v>188</v>
      </c>
      <c r="D107" s="316"/>
      <c r="E107" s="316"/>
      <c r="F107" s="83"/>
      <c r="G107" s="65"/>
      <c r="H107" s="65"/>
      <c r="I107" s="65"/>
      <c r="J107" s="65"/>
      <c r="K107" s="65"/>
      <c r="L107" s="76"/>
      <c r="M107" s="63"/>
      <c r="N107" s="57"/>
    </row>
    <row r="108" spans="1:14" ht="6" customHeight="1" x14ac:dyDescent="0.35">
      <c r="A108" s="57"/>
      <c r="B108" s="62"/>
      <c r="C108" s="84"/>
      <c r="D108" s="85"/>
      <c r="E108" s="85"/>
      <c r="F108" s="85"/>
      <c r="G108" s="65"/>
      <c r="H108" s="65"/>
      <c r="I108" s="65"/>
      <c r="J108" s="65"/>
      <c r="K108" s="65"/>
      <c r="L108" s="76"/>
      <c r="M108" s="63"/>
      <c r="N108" s="57"/>
    </row>
    <row r="109" spans="1:14" ht="15" customHeight="1" x14ac:dyDescent="0.35">
      <c r="A109" s="57"/>
      <c r="B109" s="62"/>
      <c r="C109" s="77"/>
      <c r="D109" s="65"/>
      <c r="E109" s="65"/>
      <c r="F109" s="65"/>
      <c r="G109" s="272" t="s">
        <v>173</v>
      </c>
      <c r="H109" s="272"/>
      <c r="I109" s="65"/>
      <c r="J109" s="65"/>
      <c r="K109" s="65"/>
      <c r="L109" s="76"/>
      <c r="M109" s="63"/>
      <c r="N109" s="57"/>
    </row>
    <row r="110" spans="1:14" ht="6" customHeight="1" x14ac:dyDescent="0.35">
      <c r="A110" s="57"/>
      <c r="B110" s="62"/>
      <c r="C110" s="77"/>
      <c r="D110" s="65"/>
      <c r="E110" s="65"/>
      <c r="F110" s="65"/>
      <c r="G110" s="65"/>
      <c r="H110" s="65"/>
      <c r="I110" s="65"/>
      <c r="J110" s="65"/>
      <c r="K110" s="65"/>
      <c r="L110" s="76"/>
      <c r="M110" s="63"/>
      <c r="N110" s="57"/>
    </row>
    <row r="111" spans="1:14" ht="15" customHeight="1" x14ac:dyDescent="0.35">
      <c r="A111" s="57"/>
      <c r="B111" s="62"/>
      <c r="C111" s="77"/>
      <c r="D111" s="249" t="s">
        <v>181</v>
      </c>
      <c r="E111" s="249"/>
      <c r="F111" s="65"/>
      <c r="G111" s="317" t="str">
        <f>IF($C$64="Plan A",50000000,IF($C$64="Plan B",100000000,IF($C$64="Plan C",150000000,IF($C$64="Plan D",200000000,"Please Enter Value"))))</f>
        <v>Please Enter Value</v>
      </c>
      <c r="H111" s="318"/>
      <c r="I111" s="65"/>
      <c r="J111" s="236" t="s">
        <v>530</v>
      </c>
      <c r="K111" s="237" t="str">
        <f>IF($E$57&gt;=1,"","N/A")</f>
        <v/>
      </c>
      <c r="L111" s="76"/>
      <c r="M111" s="63"/>
      <c r="N111" s="57"/>
    </row>
    <row r="112" spans="1:14" ht="6" customHeight="1" x14ac:dyDescent="0.35">
      <c r="A112" s="57"/>
      <c r="B112" s="62"/>
      <c r="C112" s="77"/>
      <c r="D112" s="65"/>
      <c r="E112" s="65"/>
      <c r="F112" s="65"/>
      <c r="G112" s="65"/>
      <c r="H112" s="65"/>
      <c r="I112" s="65"/>
      <c r="J112" s="65"/>
      <c r="K112" s="65"/>
      <c r="L112" s="76"/>
      <c r="M112" s="63"/>
      <c r="N112" s="57"/>
    </row>
    <row r="113" spans="1:14" ht="15" customHeight="1" x14ac:dyDescent="0.35">
      <c r="A113" s="57"/>
      <c r="B113" s="62"/>
      <c r="C113" s="77"/>
      <c r="D113" s="249" t="s">
        <v>183</v>
      </c>
      <c r="E113" s="249"/>
      <c r="F113" s="65"/>
      <c r="G113" s="317" t="str">
        <f>IF($C$64="Plan A",30000000,IF($C$64="Plan B",50000000,IF($C$64="Plan C",100000000,IF($C$64="Plan D",150000000,"Please Enter Value"))))</f>
        <v>Please Enter Value</v>
      </c>
      <c r="H113" s="318"/>
      <c r="I113" s="65"/>
      <c r="J113" s="236" t="s">
        <v>530</v>
      </c>
      <c r="K113" s="237" t="str">
        <f>IF($E$57&gt;=1,"","N/A")</f>
        <v/>
      </c>
      <c r="L113" s="76"/>
      <c r="M113" s="63"/>
      <c r="N113" s="57"/>
    </row>
    <row r="114" spans="1:14" ht="6" customHeight="1" x14ac:dyDescent="0.35">
      <c r="A114" s="57"/>
      <c r="B114" s="62"/>
      <c r="C114" s="77"/>
      <c r="D114" s="65"/>
      <c r="E114" s="65"/>
      <c r="F114" s="65"/>
      <c r="G114" s="65"/>
      <c r="H114" s="65"/>
      <c r="I114" s="65"/>
      <c r="J114" s="65"/>
      <c r="K114" s="65"/>
      <c r="L114" s="76"/>
      <c r="M114" s="63"/>
      <c r="N114" s="57"/>
    </row>
    <row r="115" spans="1:14" ht="15" customHeight="1" x14ac:dyDescent="0.35">
      <c r="A115" s="57"/>
      <c r="B115" s="62"/>
      <c r="C115" s="77"/>
      <c r="D115" s="65"/>
      <c r="E115" s="65"/>
      <c r="F115" s="65"/>
      <c r="G115" s="272" t="s">
        <v>180</v>
      </c>
      <c r="H115" s="272"/>
      <c r="I115" s="65"/>
      <c r="J115" s="328" t="s">
        <v>174</v>
      </c>
      <c r="K115" s="328"/>
      <c r="L115" s="329"/>
      <c r="M115" s="63"/>
      <c r="N115" s="57"/>
    </row>
    <row r="116" spans="1:14" ht="6" customHeight="1" x14ac:dyDescent="0.35">
      <c r="A116" s="57"/>
      <c r="B116" s="62"/>
      <c r="C116" s="77"/>
      <c r="D116" s="65"/>
      <c r="E116" s="65"/>
      <c r="F116" s="65"/>
      <c r="G116" s="86"/>
      <c r="H116" s="86"/>
      <c r="I116" s="65"/>
      <c r="J116" s="87"/>
      <c r="K116" s="87"/>
      <c r="L116" s="76"/>
      <c r="M116" s="63"/>
      <c r="N116" s="57"/>
    </row>
    <row r="117" spans="1:14" ht="15" customHeight="1" x14ac:dyDescent="0.35">
      <c r="A117" s="57"/>
      <c r="B117" s="62"/>
      <c r="C117" s="77"/>
      <c r="D117" s="249" t="s">
        <v>179</v>
      </c>
      <c r="E117" s="249"/>
      <c r="F117" s="65"/>
      <c r="G117" s="266">
        <f>SUM(G111,G113)</f>
        <v>0</v>
      </c>
      <c r="H117" s="267"/>
      <c r="I117" s="65"/>
      <c r="J117" s="336" t="str">
        <f>IF(ISERROR(IF($E$57&gt;=1,(G111*K111)+(G113*K113),"Not Applicable")),"Please Enter Rates",IF($E$57&gt;=1,(G111*K111)+(G113*K113),"Not Applicable"))</f>
        <v>Please Enter Rates</v>
      </c>
      <c r="K117" s="337"/>
      <c r="L117" s="76"/>
      <c r="M117" s="63"/>
      <c r="N117" s="57"/>
    </row>
    <row r="118" spans="1:14" ht="6" customHeight="1" x14ac:dyDescent="0.35">
      <c r="A118" s="57"/>
      <c r="B118" s="62"/>
      <c r="C118" s="89"/>
      <c r="D118" s="90"/>
      <c r="E118" s="90"/>
      <c r="F118" s="90"/>
      <c r="G118" s="90"/>
      <c r="H118" s="90"/>
      <c r="I118" s="90"/>
      <c r="J118" s="90"/>
      <c r="K118" s="90"/>
      <c r="L118" s="91"/>
      <c r="M118" s="63"/>
      <c r="N118" s="57"/>
    </row>
    <row r="119" spans="1:14" ht="6" customHeight="1" x14ac:dyDescent="0.35">
      <c r="A119" s="57"/>
      <c r="B119" s="62"/>
      <c r="C119" s="66"/>
      <c r="D119" s="67"/>
      <c r="E119" s="67"/>
      <c r="F119" s="67"/>
      <c r="G119" s="67"/>
      <c r="H119" s="67"/>
      <c r="I119" s="67"/>
      <c r="J119" s="67"/>
      <c r="K119" s="67"/>
      <c r="L119" s="68"/>
      <c r="M119" s="63"/>
      <c r="N119" s="57"/>
    </row>
    <row r="120" spans="1:14" ht="15" customHeight="1" x14ac:dyDescent="0.35">
      <c r="A120" s="57"/>
      <c r="B120" s="62"/>
      <c r="C120" s="315" t="s">
        <v>189</v>
      </c>
      <c r="D120" s="316"/>
      <c r="E120" s="316"/>
      <c r="F120" s="316"/>
      <c r="G120" s="316"/>
      <c r="H120" s="316"/>
      <c r="I120" s="316"/>
      <c r="J120" s="65"/>
      <c r="K120" s="65"/>
      <c r="L120" s="76"/>
      <c r="M120" s="63"/>
      <c r="N120" s="57"/>
    </row>
    <row r="121" spans="1:14" ht="6" customHeight="1" x14ac:dyDescent="0.35">
      <c r="A121" s="57"/>
      <c r="B121" s="62"/>
      <c r="C121" s="84"/>
      <c r="D121" s="85"/>
      <c r="E121" s="85"/>
      <c r="F121" s="65"/>
      <c r="G121" s="65"/>
      <c r="H121" s="65"/>
      <c r="I121" s="65"/>
      <c r="J121" s="65"/>
      <c r="K121" s="65"/>
      <c r="L121" s="76"/>
      <c r="M121" s="63"/>
      <c r="N121" s="57"/>
    </row>
    <row r="122" spans="1:14" ht="12.75" customHeight="1" x14ac:dyDescent="0.35">
      <c r="A122" s="57"/>
      <c r="B122" s="62"/>
      <c r="C122" s="84"/>
      <c r="D122" s="85"/>
      <c r="E122" s="85"/>
      <c r="F122" s="65"/>
      <c r="G122" s="65"/>
      <c r="H122" s="65"/>
      <c r="I122" s="65"/>
      <c r="J122" s="245" t="s">
        <v>539</v>
      </c>
      <c r="K122" s="245" t="s">
        <v>540</v>
      </c>
      <c r="L122" s="76"/>
      <c r="M122" s="63"/>
      <c r="N122" s="57"/>
    </row>
    <row r="123" spans="1:14" ht="15" customHeight="1" x14ac:dyDescent="0.35">
      <c r="A123" s="57"/>
      <c r="B123" s="62"/>
      <c r="C123" s="84"/>
      <c r="D123" s="85"/>
      <c r="E123" s="85"/>
      <c r="F123" s="65"/>
      <c r="G123" s="65"/>
      <c r="H123" s="65"/>
      <c r="I123" s="65"/>
      <c r="J123" s="237" t="str">
        <f>IF($E$57&gt;=1,"","N/A")</f>
        <v/>
      </c>
      <c r="K123" s="237" t="str">
        <f>IF($E$57&gt;=1,"","N/A")</f>
        <v/>
      </c>
      <c r="L123" s="76"/>
      <c r="M123" s="63"/>
      <c r="N123" s="57"/>
    </row>
    <row r="124" spans="1:14" ht="6" customHeight="1" x14ac:dyDescent="0.35">
      <c r="A124" s="57"/>
      <c r="B124" s="62"/>
      <c r="C124" s="84"/>
      <c r="D124" s="85"/>
      <c r="E124" s="85"/>
      <c r="F124" s="65"/>
      <c r="G124" s="65"/>
      <c r="H124" s="65"/>
      <c r="I124" s="65"/>
      <c r="J124" s="65"/>
      <c r="K124" s="65"/>
      <c r="L124" s="76"/>
      <c r="M124" s="63"/>
      <c r="N124" s="57"/>
    </row>
    <row r="125" spans="1:14" ht="15" customHeight="1" x14ac:dyDescent="0.35">
      <c r="A125" s="57"/>
      <c r="B125" s="62"/>
      <c r="C125" s="77"/>
      <c r="D125" s="65"/>
      <c r="E125" s="65"/>
      <c r="F125" s="65"/>
      <c r="G125" s="249" t="s">
        <v>184</v>
      </c>
      <c r="H125" s="249"/>
      <c r="I125" s="65"/>
      <c r="J125" s="328" t="s">
        <v>174</v>
      </c>
      <c r="K125" s="328"/>
      <c r="L125" s="329"/>
      <c r="M125" s="63"/>
      <c r="N125" s="57"/>
    </row>
    <row r="126" spans="1:14" ht="6" customHeight="1" x14ac:dyDescent="0.35">
      <c r="A126" s="57"/>
      <c r="B126" s="62"/>
      <c r="C126" s="77"/>
      <c r="D126" s="65"/>
      <c r="E126" s="65"/>
      <c r="F126" s="65"/>
      <c r="G126" s="65"/>
      <c r="H126" s="65"/>
      <c r="I126" s="65"/>
      <c r="J126" s="87"/>
      <c r="K126" s="87"/>
      <c r="L126" s="76"/>
      <c r="M126" s="63"/>
      <c r="N126" s="57"/>
    </row>
    <row r="127" spans="1:14" ht="15" customHeight="1" x14ac:dyDescent="0.35">
      <c r="A127" s="57"/>
      <c r="B127" s="62"/>
      <c r="C127" s="77"/>
      <c r="D127" s="249" t="s">
        <v>170</v>
      </c>
      <c r="E127" s="249"/>
      <c r="F127" s="250"/>
      <c r="G127" s="317" t="s">
        <v>144</v>
      </c>
      <c r="H127" s="318"/>
      <c r="I127" s="65"/>
      <c r="J127" s="336" t="str">
        <f>IF(ISERROR(IF($E$57&gt;=1,G127*J123,"Not Applicable")),"Please Enter Rate",IF($E$57&gt;=1,G127*J123,"Not Applicable"))</f>
        <v>Please Enter Rate</v>
      </c>
      <c r="K127" s="337"/>
      <c r="L127" s="76"/>
      <c r="M127" s="63"/>
      <c r="N127" s="57"/>
    </row>
    <row r="128" spans="1:14" ht="9" customHeight="1" x14ac:dyDescent="0.35">
      <c r="A128" s="57"/>
      <c r="B128" s="62"/>
      <c r="C128" s="77"/>
      <c r="D128" s="88"/>
      <c r="E128" s="88"/>
      <c r="F128" s="65"/>
      <c r="G128" s="56"/>
      <c r="H128" s="56"/>
      <c r="I128" s="65"/>
      <c r="J128" s="56"/>
      <c r="K128" s="56"/>
      <c r="L128" s="76"/>
      <c r="M128" s="63"/>
      <c r="N128" s="57"/>
    </row>
    <row r="129" spans="1:17" ht="15" customHeight="1" x14ac:dyDescent="0.35">
      <c r="A129" s="57"/>
      <c r="B129" s="62"/>
      <c r="C129" s="77"/>
      <c r="D129" s="249" t="s">
        <v>169</v>
      </c>
      <c r="E129" s="249"/>
      <c r="F129" s="249"/>
      <c r="G129" s="317" t="s">
        <v>144</v>
      </c>
      <c r="H129" s="318"/>
      <c r="I129" s="65"/>
      <c r="J129" s="336" t="str">
        <f>IF(ISERROR(IF($E$57&gt;=1,G129*K123,"Not Applicable")),"Please Enter Rate",IF($E$57&gt;=1,G129*K123,"Not Applicable"))</f>
        <v>Please Enter Rate</v>
      </c>
      <c r="K129" s="337"/>
      <c r="L129" s="76"/>
      <c r="M129" s="63"/>
      <c r="N129" s="57"/>
    </row>
    <row r="130" spans="1:17" ht="6" customHeight="1" x14ac:dyDescent="0.35">
      <c r="A130" s="57"/>
      <c r="B130" s="62"/>
      <c r="C130" s="89"/>
      <c r="D130" s="90"/>
      <c r="E130" s="90"/>
      <c r="F130" s="90"/>
      <c r="G130" s="90"/>
      <c r="H130" s="90"/>
      <c r="I130" s="90"/>
      <c r="J130" s="90"/>
      <c r="K130" s="90"/>
      <c r="L130" s="91"/>
      <c r="M130" s="63"/>
      <c r="N130" s="57"/>
    </row>
    <row r="131" spans="1:17" ht="6" customHeight="1" x14ac:dyDescent="0.35">
      <c r="A131" s="57"/>
      <c r="B131" s="62"/>
      <c r="C131" s="79"/>
      <c r="D131" s="80"/>
      <c r="E131" s="80"/>
      <c r="F131" s="80"/>
      <c r="G131" s="80"/>
      <c r="H131" s="80"/>
      <c r="I131" s="81"/>
      <c r="J131" s="81"/>
      <c r="K131" s="81"/>
      <c r="L131" s="82"/>
      <c r="M131" s="63"/>
      <c r="N131" s="57"/>
    </row>
    <row r="132" spans="1:17" ht="15" customHeight="1" x14ac:dyDescent="0.35">
      <c r="A132" s="57"/>
      <c r="B132" s="62"/>
      <c r="C132" s="315" t="s">
        <v>200</v>
      </c>
      <c r="D132" s="316"/>
      <c r="E132" s="316"/>
      <c r="F132" s="316"/>
      <c r="G132" s="316"/>
      <c r="H132" s="316"/>
      <c r="I132" s="316"/>
      <c r="J132" s="65"/>
      <c r="K132" s="65"/>
      <c r="L132" s="76"/>
      <c r="M132" s="63"/>
      <c r="N132" s="57"/>
    </row>
    <row r="133" spans="1:17" ht="6" customHeight="1" x14ac:dyDescent="0.35">
      <c r="A133" s="57"/>
      <c r="B133" s="62"/>
      <c r="C133" s="84"/>
      <c r="D133" s="85"/>
      <c r="E133" s="85"/>
      <c r="F133" s="85"/>
      <c r="G133" s="65"/>
      <c r="H133" s="65"/>
      <c r="I133" s="65"/>
      <c r="J133" s="65"/>
      <c r="K133" s="65"/>
      <c r="L133" s="76"/>
      <c r="M133" s="63"/>
      <c r="N133" s="57"/>
    </row>
    <row r="134" spans="1:17" ht="15" customHeight="1" x14ac:dyDescent="0.35">
      <c r="A134" s="57"/>
      <c r="B134" s="62"/>
      <c r="C134" s="77"/>
      <c r="D134" s="65"/>
      <c r="E134" s="65"/>
      <c r="F134" s="65"/>
      <c r="G134" s="73" t="s">
        <v>190</v>
      </c>
      <c r="H134" s="73"/>
      <c r="I134" s="73"/>
      <c r="J134" s="65"/>
      <c r="K134" s="65"/>
      <c r="L134" s="76"/>
      <c r="M134" s="63"/>
      <c r="N134" s="57"/>
    </row>
    <row r="135" spans="1:17" ht="6" customHeight="1" x14ac:dyDescent="0.35">
      <c r="A135" s="57"/>
      <c r="B135" s="62"/>
      <c r="C135" s="77"/>
      <c r="D135" s="65"/>
      <c r="E135" s="65"/>
      <c r="F135" s="65"/>
      <c r="G135" s="65"/>
      <c r="H135" s="65"/>
      <c r="I135" s="65"/>
      <c r="J135" s="65"/>
      <c r="K135" s="65"/>
      <c r="L135" s="76"/>
      <c r="M135" s="63"/>
      <c r="N135" s="57"/>
    </row>
    <row r="136" spans="1:17" ht="15" customHeight="1" x14ac:dyDescent="0.35">
      <c r="A136" s="57"/>
      <c r="B136" s="62"/>
      <c r="C136" s="77"/>
      <c r="D136" s="249" t="s">
        <v>185</v>
      </c>
      <c r="E136" s="249"/>
      <c r="F136" s="250"/>
      <c r="G136" s="338" t="s">
        <v>146</v>
      </c>
      <c r="H136" s="339"/>
      <c r="I136" s="65"/>
      <c r="J136" s="65"/>
      <c r="K136" s="65"/>
      <c r="L136" s="76"/>
      <c r="M136" s="63"/>
      <c r="N136" s="57" t="s">
        <v>146</v>
      </c>
      <c r="O136" s="54" t="s">
        <v>141</v>
      </c>
      <c r="P136" s="54" t="s">
        <v>142</v>
      </c>
      <c r="Q136" s="54" t="s">
        <v>143</v>
      </c>
    </row>
    <row r="137" spans="1:17" ht="6" customHeight="1" x14ac:dyDescent="0.35">
      <c r="A137" s="57"/>
      <c r="B137" s="62"/>
      <c r="C137" s="77"/>
      <c r="D137" s="65"/>
      <c r="E137" s="65"/>
      <c r="F137" s="65"/>
      <c r="G137" s="65"/>
      <c r="H137" s="65"/>
      <c r="I137" s="65"/>
      <c r="J137" s="65"/>
      <c r="K137" s="65"/>
      <c r="L137" s="76"/>
      <c r="M137" s="63"/>
      <c r="N137" s="57"/>
    </row>
    <row r="138" spans="1:17" ht="15" customHeight="1" x14ac:dyDescent="0.35">
      <c r="A138" s="57"/>
      <c r="B138" s="62"/>
      <c r="C138" s="77"/>
      <c r="D138" s="73" t="s">
        <v>196</v>
      </c>
      <c r="E138" s="73"/>
      <c r="F138" s="65"/>
      <c r="G138" s="317" t="str">
        <f>IF($E$57&gt;=1,"Please Enter Value","Not Applicable")</f>
        <v>Please Enter Value</v>
      </c>
      <c r="H138" s="318"/>
      <c r="I138" s="65"/>
      <c r="J138" s="65"/>
      <c r="K138" s="65"/>
      <c r="L138" s="76"/>
      <c r="M138" s="63"/>
      <c r="N138" s="57"/>
    </row>
    <row r="139" spans="1:17" ht="8.25" customHeight="1" x14ac:dyDescent="0.35">
      <c r="A139" s="57"/>
      <c r="B139" s="62"/>
      <c r="C139" s="77"/>
      <c r="D139" s="65"/>
      <c r="E139" s="65"/>
      <c r="F139" s="65"/>
      <c r="G139" s="65"/>
      <c r="H139" s="65"/>
      <c r="I139" s="65"/>
      <c r="J139" s="65"/>
      <c r="K139" s="65"/>
      <c r="L139" s="76"/>
      <c r="M139" s="63"/>
      <c r="N139" s="57"/>
    </row>
    <row r="140" spans="1:17" ht="15" customHeight="1" x14ac:dyDescent="0.35">
      <c r="A140" s="57"/>
      <c r="B140" s="62"/>
      <c r="C140" s="77"/>
      <c r="D140" s="249" t="s">
        <v>51</v>
      </c>
      <c r="E140" s="249"/>
      <c r="F140" s="65"/>
      <c r="G140" s="317" t="str">
        <f>IF($E$57&gt;=1,"Please Enter Value","Not Applicable")</f>
        <v>Please Enter Value</v>
      </c>
      <c r="H140" s="318"/>
      <c r="I140" s="65"/>
      <c r="J140" s="65"/>
      <c r="K140" s="65"/>
      <c r="L140" s="76"/>
      <c r="M140" s="63"/>
      <c r="N140" s="57"/>
    </row>
    <row r="141" spans="1:17" ht="15" customHeight="1" x14ac:dyDescent="0.35">
      <c r="A141" s="57"/>
      <c r="B141" s="62"/>
      <c r="C141" s="77"/>
      <c r="D141" s="65" t="s">
        <v>197</v>
      </c>
      <c r="E141" s="65"/>
      <c r="F141" s="65"/>
      <c r="G141" s="65"/>
      <c r="H141" s="65"/>
      <c r="I141" s="65"/>
      <c r="J141" s="236" t="s">
        <v>530</v>
      </c>
      <c r="K141" s="237" t="str">
        <f>IF($E$57&gt;=1,"","N/A")</f>
        <v/>
      </c>
      <c r="L141" s="76"/>
      <c r="M141" s="63"/>
      <c r="N141" s="57"/>
    </row>
    <row r="142" spans="1:17" ht="6" customHeight="1" x14ac:dyDescent="0.35">
      <c r="A142" s="57"/>
      <c r="B142" s="62"/>
      <c r="C142" s="77"/>
      <c r="D142" s="65"/>
      <c r="E142" s="65"/>
      <c r="F142" s="65"/>
      <c r="G142" s="65"/>
      <c r="H142" s="65"/>
      <c r="I142" s="65"/>
      <c r="J142" s="236"/>
      <c r="K142" s="236"/>
      <c r="L142" s="76"/>
      <c r="M142" s="63"/>
      <c r="N142" s="57"/>
    </row>
    <row r="143" spans="1:17" ht="15" customHeight="1" x14ac:dyDescent="0.35">
      <c r="A143" s="57"/>
      <c r="B143" s="62"/>
      <c r="C143" s="77"/>
      <c r="D143" s="65"/>
      <c r="E143" s="65"/>
      <c r="F143" s="65"/>
      <c r="G143" s="272" t="s">
        <v>191</v>
      </c>
      <c r="H143" s="272"/>
      <c r="I143" s="65"/>
      <c r="J143" s="328" t="s">
        <v>174</v>
      </c>
      <c r="K143" s="328"/>
      <c r="L143" s="329"/>
      <c r="M143" s="63"/>
      <c r="N143" s="57"/>
    </row>
    <row r="144" spans="1:17" ht="6" customHeight="1" x14ac:dyDescent="0.35">
      <c r="A144" s="57"/>
      <c r="B144" s="62"/>
      <c r="C144" s="77"/>
      <c r="D144" s="65"/>
      <c r="E144" s="65"/>
      <c r="F144" s="65"/>
      <c r="G144" s="86"/>
      <c r="H144" s="86"/>
      <c r="I144" s="65"/>
      <c r="J144" s="87"/>
      <c r="K144" s="87"/>
      <c r="L144" s="76"/>
      <c r="M144" s="63"/>
      <c r="N144" s="57"/>
    </row>
    <row r="145" spans="1:14" ht="15" customHeight="1" x14ac:dyDescent="0.35">
      <c r="A145" s="57"/>
      <c r="B145" s="62"/>
      <c r="C145" s="77"/>
      <c r="D145" s="249" t="s">
        <v>179</v>
      </c>
      <c r="E145" s="249"/>
      <c r="F145" s="65"/>
      <c r="G145" s="266">
        <f>SUM(G138,G140)</f>
        <v>0</v>
      </c>
      <c r="H145" s="267"/>
      <c r="I145" s="65"/>
      <c r="J145" s="336" t="str">
        <f>IF(ISERROR(IF($E$57&gt;=1,G145*K141,"Not Applicable")),"Please Enter Rate",IF($E$57&gt;=1,G145*K141,"Not Applicable"))</f>
        <v>Please Enter Rate</v>
      </c>
      <c r="K145" s="337"/>
      <c r="L145" s="76"/>
      <c r="M145" s="63"/>
      <c r="N145" s="57"/>
    </row>
    <row r="146" spans="1:14" ht="6" customHeight="1" x14ac:dyDescent="0.35">
      <c r="A146" s="57"/>
      <c r="B146" s="62"/>
      <c r="C146" s="89"/>
      <c r="D146" s="90"/>
      <c r="E146" s="90"/>
      <c r="F146" s="90"/>
      <c r="G146" s="90"/>
      <c r="H146" s="90"/>
      <c r="I146" s="90"/>
      <c r="J146" s="90"/>
      <c r="K146" s="90"/>
      <c r="L146" s="91"/>
      <c r="M146" s="63"/>
      <c r="N146" s="57"/>
    </row>
    <row r="147" spans="1:14" ht="6" customHeight="1" x14ac:dyDescent="0.35">
      <c r="A147" s="57"/>
      <c r="B147" s="62"/>
      <c r="C147" s="79"/>
      <c r="D147" s="80"/>
      <c r="E147" s="80"/>
      <c r="F147" s="80"/>
      <c r="G147" s="80"/>
      <c r="H147" s="80"/>
      <c r="I147" s="81"/>
      <c r="J147" s="81"/>
      <c r="K147" s="81"/>
      <c r="L147" s="82"/>
      <c r="M147" s="63"/>
      <c r="N147" s="57"/>
    </row>
    <row r="148" spans="1:14" ht="15" customHeight="1" x14ac:dyDescent="0.35">
      <c r="A148" s="57"/>
      <c r="B148" s="62"/>
      <c r="C148" s="315" t="s">
        <v>201</v>
      </c>
      <c r="D148" s="316"/>
      <c r="E148" s="316"/>
      <c r="F148" s="316"/>
      <c r="G148" s="316"/>
      <c r="H148" s="316"/>
      <c r="I148" s="316"/>
      <c r="J148" s="65"/>
      <c r="K148" s="65"/>
      <c r="L148" s="76"/>
      <c r="M148" s="63"/>
      <c r="N148" s="57"/>
    </row>
    <row r="149" spans="1:14" ht="5.25" customHeight="1" x14ac:dyDescent="0.35">
      <c r="A149" s="57"/>
      <c r="B149" s="62"/>
      <c r="C149" s="92"/>
      <c r="D149" s="83"/>
      <c r="E149" s="83"/>
      <c r="F149" s="83"/>
      <c r="G149" s="83"/>
      <c r="H149" s="83"/>
      <c r="I149" s="83"/>
      <c r="J149" s="83"/>
      <c r="K149" s="83"/>
      <c r="L149" s="93"/>
      <c r="M149" s="63"/>
      <c r="N149" s="57"/>
    </row>
    <row r="150" spans="1:14" ht="15" customHeight="1" x14ac:dyDescent="0.35">
      <c r="A150" s="57"/>
      <c r="B150" s="62"/>
      <c r="C150" s="333" t="s">
        <v>194</v>
      </c>
      <c r="D150" s="334"/>
      <c r="E150" s="334"/>
      <c r="F150" s="334"/>
      <c r="G150" s="334"/>
      <c r="H150" s="334"/>
      <c r="I150" s="334"/>
      <c r="J150" s="334"/>
      <c r="K150" s="334"/>
      <c r="L150" s="335"/>
      <c r="M150" s="63"/>
      <c r="N150" s="57"/>
    </row>
    <row r="151" spans="1:14" ht="15" customHeight="1" x14ac:dyDescent="0.35">
      <c r="A151" s="57"/>
      <c r="B151" s="62"/>
      <c r="C151" s="94" t="s">
        <v>210</v>
      </c>
      <c r="D151" s="95"/>
      <c r="E151" s="95"/>
      <c r="F151" s="95"/>
      <c r="G151" s="95"/>
      <c r="H151" s="95"/>
      <c r="I151" s="95"/>
      <c r="J151" s="95"/>
      <c r="K151" s="95"/>
      <c r="L151" s="96"/>
      <c r="M151" s="63"/>
      <c r="N151" s="57"/>
    </row>
    <row r="152" spans="1:14" ht="13.5" customHeight="1" x14ac:dyDescent="0.35">
      <c r="A152" s="57"/>
      <c r="B152" s="62"/>
      <c r="C152" s="97"/>
      <c r="D152" s="85"/>
      <c r="E152" s="85"/>
      <c r="F152" s="85"/>
      <c r="G152" s="65"/>
      <c r="H152" s="65"/>
      <c r="I152" s="65"/>
      <c r="J152" s="313" t="s">
        <v>212</v>
      </c>
      <c r="K152" s="313"/>
      <c r="L152" s="314"/>
      <c r="M152" s="63"/>
      <c r="N152" s="57"/>
    </row>
    <row r="153" spans="1:14" ht="15" customHeight="1" x14ac:dyDescent="0.35">
      <c r="A153" s="57"/>
      <c r="B153" s="62"/>
      <c r="C153" s="287" t="s">
        <v>192</v>
      </c>
      <c r="D153" s="288"/>
      <c r="E153" s="288"/>
      <c r="F153" s="288"/>
      <c r="G153" s="65"/>
      <c r="H153" s="65"/>
      <c r="I153" s="67"/>
      <c r="J153" s="313"/>
      <c r="K153" s="313"/>
      <c r="L153" s="314"/>
      <c r="M153" s="63"/>
      <c r="N153" s="57"/>
    </row>
    <row r="154" spans="1:14" ht="9" customHeight="1" x14ac:dyDescent="0.35">
      <c r="A154" s="57"/>
      <c r="B154" s="62"/>
      <c r="C154" s="84"/>
      <c r="D154" s="85"/>
      <c r="E154" s="85"/>
      <c r="F154" s="85"/>
      <c r="G154" s="65"/>
      <c r="H154" s="65"/>
      <c r="I154" s="65"/>
      <c r="J154" s="65"/>
      <c r="K154" s="65"/>
      <c r="L154" s="76"/>
      <c r="M154" s="63"/>
      <c r="N154" s="57"/>
    </row>
    <row r="155" spans="1:14" ht="15" customHeight="1" x14ac:dyDescent="0.35">
      <c r="A155" s="57"/>
      <c r="B155" s="62"/>
      <c r="C155" s="98"/>
      <c r="D155" s="289" t="s">
        <v>205</v>
      </c>
      <c r="E155" s="297" t="s">
        <v>204</v>
      </c>
      <c r="F155" s="298"/>
      <c r="G155" s="297" t="s">
        <v>206</v>
      </c>
      <c r="H155" s="298"/>
      <c r="I155" s="301" t="s">
        <v>52</v>
      </c>
      <c r="J155" s="297" t="s">
        <v>209</v>
      </c>
      <c r="K155" s="298"/>
      <c r="L155" s="76"/>
      <c r="M155" s="63"/>
      <c r="N155" s="57"/>
    </row>
    <row r="156" spans="1:14" ht="15" customHeight="1" x14ac:dyDescent="0.35">
      <c r="A156" s="57"/>
      <c r="B156" s="62"/>
      <c r="C156" s="98"/>
      <c r="D156" s="290"/>
      <c r="E156" s="299"/>
      <c r="F156" s="300"/>
      <c r="G156" s="299"/>
      <c r="H156" s="300"/>
      <c r="I156" s="290"/>
      <c r="J156" s="299"/>
      <c r="K156" s="300"/>
      <c r="L156" s="76"/>
      <c r="M156" s="63"/>
      <c r="N156" s="57"/>
    </row>
    <row r="157" spans="1:14" ht="15" customHeight="1" x14ac:dyDescent="0.35">
      <c r="A157" s="57"/>
      <c r="B157" s="62"/>
      <c r="C157" s="77"/>
      <c r="D157" s="99">
        <v>1</v>
      </c>
      <c r="E157" s="321" t="s">
        <v>144</v>
      </c>
      <c r="F157" s="322"/>
      <c r="G157" s="285">
        <v>0</v>
      </c>
      <c r="H157" s="286"/>
      <c r="I157" s="100">
        <v>1.1550000000000002E-3</v>
      </c>
      <c r="J157" s="319" t="str">
        <f>IF(ISERROR(E157*G157*I157),"-",E157*G157*I157)</f>
        <v>-</v>
      </c>
      <c r="K157" s="320"/>
      <c r="L157" s="76"/>
      <c r="M157" s="63"/>
      <c r="N157" s="57"/>
    </row>
    <row r="158" spans="1:14" ht="15" customHeight="1" x14ac:dyDescent="0.35">
      <c r="A158" s="57"/>
      <c r="B158" s="62"/>
      <c r="C158" s="77"/>
      <c r="D158" s="99">
        <v>2</v>
      </c>
      <c r="E158" s="321" t="s">
        <v>144</v>
      </c>
      <c r="F158" s="322"/>
      <c r="G158" s="285">
        <v>0</v>
      </c>
      <c r="H158" s="286"/>
      <c r="I158" s="100">
        <v>1.3699999999999999E-3</v>
      </c>
      <c r="J158" s="319" t="str">
        <f>IF(ISERROR(E158*G158*I158),"-",E158*G158*I158)</f>
        <v>-</v>
      </c>
      <c r="K158" s="320"/>
      <c r="L158" s="76"/>
      <c r="M158" s="63"/>
      <c r="N158" s="57"/>
    </row>
    <row r="159" spans="1:14" ht="15" customHeight="1" thickBot="1" x14ac:dyDescent="0.4">
      <c r="A159" s="57"/>
      <c r="B159" s="62"/>
      <c r="C159" s="77"/>
      <c r="D159" s="101">
        <v>3</v>
      </c>
      <c r="E159" s="302" t="s">
        <v>144</v>
      </c>
      <c r="F159" s="303"/>
      <c r="G159" s="285">
        <v>0</v>
      </c>
      <c r="H159" s="286"/>
      <c r="I159" s="102">
        <v>1.5E-3</v>
      </c>
      <c r="J159" s="309" t="str">
        <f>IF(ISERROR(E159*G159*I159),"-",E159*G159*I159)</f>
        <v>-</v>
      </c>
      <c r="K159" s="310"/>
      <c r="L159" s="76"/>
      <c r="M159" s="63"/>
      <c r="N159" s="57"/>
    </row>
    <row r="160" spans="1:14" ht="15" customHeight="1" thickTop="1" x14ac:dyDescent="0.35">
      <c r="A160" s="57"/>
      <c r="B160" s="62"/>
      <c r="C160" s="77"/>
      <c r="D160" s="323" t="s">
        <v>195</v>
      </c>
      <c r="E160" s="324"/>
      <c r="F160" s="324"/>
      <c r="G160" s="324"/>
      <c r="H160" s="324"/>
      <c r="I160" s="325"/>
      <c r="J160" s="264">
        <f>IF(O152=TRUE,SUM(J157,J158,J159)*1.05,SUM(J157,J158,J159))</f>
        <v>0</v>
      </c>
      <c r="K160" s="265"/>
      <c r="L160" s="76"/>
      <c r="M160" s="63"/>
      <c r="N160" s="57"/>
    </row>
    <row r="161" spans="1:21" ht="9" customHeight="1" x14ac:dyDescent="0.35">
      <c r="A161" s="57"/>
      <c r="B161" s="62"/>
      <c r="C161" s="77"/>
      <c r="D161" s="65"/>
      <c r="E161" s="65"/>
      <c r="F161" s="65"/>
      <c r="G161" s="65"/>
      <c r="H161" s="65"/>
      <c r="I161" s="65"/>
      <c r="J161" s="65"/>
      <c r="K161" s="65"/>
      <c r="L161" s="76"/>
      <c r="M161" s="63"/>
      <c r="N161" s="57"/>
    </row>
    <row r="162" spans="1:21" ht="15" customHeight="1" x14ac:dyDescent="0.35">
      <c r="A162" s="57"/>
      <c r="B162" s="62"/>
      <c r="C162" s="287" t="s">
        <v>193</v>
      </c>
      <c r="D162" s="288"/>
      <c r="E162" s="288"/>
      <c r="F162" s="288"/>
      <c r="G162" s="65"/>
      <c r="H162" s="65"/>
      <c r="I162" s="65"/>
      <c r="J162" s="65"/>
      <c r="K162" s="65"/>
      <c r="L162" s="76"/>
      <c r="M162" s="63"/>
      <c r="N162" s="57"/>
    </row>
    <row r="163" spans="1:21" ht="9" customHeight="1" x14ac:dyDescent="0.35">
      <c r="A163" s="57"/>
      <c r="B163" s="62"/>
      <c r="C163" s="84"/>
      <c r="D163" s="85"/>
      <c r="E163" s="85"/>
      <c r="F163" s="85"/>
      <c r="G163" s="65"/>
      <c r="H163" s="65"/>
      <c r="I163" s="65"/>
      <c r="J163" s="65"/>
      <c r="K163" s="65"/>
      <c r="L163" s="76"/>
      <c r="M163" s="63"/>
      <c r="N163" s="57"/>
    </row>
    <row r="164" spans="1:21" ht="15" customHeight="1" x14ac:dyDescent="0.35">
      <c r="A164" s="57"/>
      <c r="B164" s="62"/>
      <c r="C164" s="98"/>
      <c r="D164" s="289" t="s">
        <v>205</v>
      </c>
      <c r="E164" s="297" t="s">
        <v>204</v>
      </c>
      <c r="F164" s="298"/>
      <c r="G164" s="297" t="s">
        <v>206</v>
      </c>
      <c r="H164" s="298"/>
      <c r="I164" s="103" t="s">
        <v>207</v>
      </c>
      <c r="J164" s="297" t="s">
        <v>209</v>
      </c>
      <c r="K164" s="298"/>
      <c r="L164" s="76"/>
      <c r="M164" s="63"/>
      <c r="N164" s="57"/>
    </row>
    <row r="165" spans="1:21" ht="15" customHeight="1" x14ac:dyDescent="0.35">
      <c r="A165" s="57"/>
      <c r="B165" s="62"/>
      <c r="C165" s="98"/>
      <c r="D165" s="290"/>
      <c r="E165" s="299"/>
      <c r="F165" s="300"/>
      <c r="G165" s="299"/>
      <c r="H165" s="300"/>
      <c r="I165" s="104" t="s">
        <v>208</v>
      </c>
      <c r="J165" s="299"/>
      <c r="K165" s="300"/>
      <c r="L165" s="76"/>
      <c r="M165" s="63"/>
      <c r="N165" s="57"/>
    </row>
    <row r="166" spans="1:21" ht="15" customHeight="1" x14ac:dyDescent="0.35">
      <c r="A166" s="57"/>
      <c r="B166" s="62"/>
      <c r="C166" s="77"/>
      <c r="D166" s="99">
        <v>1</v>
      </c>
      <c r="E166" s="268" t="s">
        <v>146</v>
      </c>
      <c r="F166" s="269"/>
      <c r="G166" s="270">
        <f>G157</f>
        <v>0</v>
      </c>
      <c r="H166" s="271"/>
      <c r="I166" s="105" t="str">
        <f>IF(ISERROR(INDEX(Rates!$B$50:$B$56,MATCH('SME - SMECare'!E166,Rates!$A$50:$A$56,0),1)),"-",INDEX(Rates!$B$50:$B$56,MATCH('SME - SMECare'!E166,Rates!$A$50:$A$56,0),1))</f>
        <v>-</v>
      </c>
      <c r="J166" s="319" t="str">
        <f>IF(ISERROR(G166*I166),"-",G166*I166)</f>
        <v>-</v>
      </c>
      <c r="K166" s="320"/>
      <c r="L166" s="76"/>
      <c r="M166" s="63"/>
      <c r="N166" s="57" t="s">
        <v>146</v>
      </c>
      <c r="O166" s="135">
        <v>1600000</v>
      </c>
      <c r="P166" s="135">
        <v>3200000</v>
      </c>
      <c r="Q166" s="135">
        <v>4800000</v>
      </c>
      <c r="R166" s="135">
        <v>6400000</v>
      </c>
      <c r="S166" s="135">
        <v>8000000</v>
      </c>
      <c r="T166" s="136">
        <v>16000000</v>
      </c>
      <c r="U166" s="137">
        <v>32000000</v>
      </c>
    </row>
    <row r="167" spans="1:21" ht="15" customHeight="1" x14ac:dyDescent="0.35">
      <c r="A167" s="57"/>
      <c r="B167" s="62"/>
      <c r="C167" s="77"/>
      <c r="D167" s="99">
        <v>2</v>
      </c>
      <c r="E167" s="268" t="s">
        <v>146</v>
      </c>
      <c r="F167" s="269"/>
      <c r="G167" s="270">
        <f>G158</f>
        <v>0</v>
      </c>
      <c r="H167" s="271"/>
      <c r="I167" s="105" t="str">
        <f>IF(ISERROR(INDEX(Rates!$C$50:$C$56,MATCH('SME - SMECare'!E167,Rates!$A$50:$A$56,0),1)),"-",INDEX(Rates!$C$50:$C$56,MATCH('SME - SMECare'!E167,Rates!$A$50:$A$56,0),1))</f>
        <v>-</v>
      </c>
      <c r="J167" s="319" t="str">
        <f>IF(ISERROR(G167*I167),"-",G167*I167)</f>
        <v>-</v>
      </c>
      <c r="K167" s="320"/>
      <c r="L167" s="76"/>
      <c r="M167" s="63"/>
      <c r="N167" s="57"/>
    </row>
    <row r="168" spans="1:21" ht="15" customHeight="1" thickBot="1" x14ac:dyDescent="0.4">
      <c r="A168" s="57"/>
      <c r="B168" s="62"/>
      <c r="C168" s="77"/>
      <c r="D168" s="101">
        <v>3</v>
      </c>
      <c r="E168" s="268" t="s">
        <v>146</v>
      </c>
      <c r="F168" s="269"/>
      <c r="G168" s="270">
        <f>G159</f>
        <v>0</v>
      </c>
      <c r="H168" s="271"/>
      <c r="I168" s="105" t="str">
        <f>IF(ISERROR(INDEX(Rates!$D$50:$D$56,MATCH('SME - SMECare'!E168,Rates!$A$50:$A$56,0),1)),"-",INDEX(Rates!$D$50:$D$56,MATCH('SME - SMECare'!E168,Rates!$A$50:$A$56,0),1))</f>
        <v>-</v>
      </c>
      <c r="J168" s="309" t="str">
        <f>IF(ISERROR(G168*I168),"-",G168*I168)</f>
        <v>-</v>
      </c>
      <c r="K168" s="310"/>
      <c r="L168" s="76"/>
      <c r="M168" s="63"/>
      <c r="N168" s="57"/>
    </row>
    <row r="169" spans="1:21" ht="15" customHeight="1" thickTop="1" x14ac:dyDescent="0.35">
      <c r="A169" s="57"/>
      <c r="B169" s="62"/>
      <c r="C169" s="77"/>
      <c r="D169" s="323" t="s">
        <v>195</v>
      </c>
      <c r="E169" s="324"/>
      <c r="F169" s="324"/>
      <c r="G169" s="324"/>
      <c r="H169" s="324"/>
      <c r="I169" s="325"/>
      <c r="J169" s="264">
        <f>IF(O152=TRUE,SUM(J166,J167,J168)*1.05,SUM(J166,J167,J168))</f>
        <v>0</v>
      </c>
      <c r="K169" s="265"/>
      <c r="L169" s="76"/>
      <c r="M169" s="63"/>
      <c r="N169" s="57"/>
    </row>
    <row r="170" spans="1:21" ht="9" customHeight="1" thickBot="1" x14ac:dyDescent="0.4">
      <c r="A170" s="57"/>
      <c r="B170" s="62"/>
      <c r="C170" s="77"/>
      <c r="D170" s="106"/>
      <c r="E170" s="56"/>
      <c r="F170" s="56"/>
      <c r="G170" s="56"/>
      <c r="H170" s="56"/>
      <c r="I170" s="56"/>
      <c r="J170" s="107"/>
      <c r="K170" s="107"/>
      <c r="L170" s="76"/>
      <c r="M170" s="63"/>
      <c r="N170" s="57"/>
    </row>
    <row r="171" spans="1:21" ht="15" customHeight="1" thickBot="1" x14ac:dyDescent="0.4">
      <c r="A171" s="57"/>
      <c r="B171" s="62"/>
      <c r="C171" s="77"/>
      <c r="D171" s="272" t="s">
        <v>203</v>
      </c>
      <c r="E171" s="272"/>
      <c r="F171" s="272"/>
      <c r="G171" s="272"/>
      <c r="H171" s="272"/>
      <c r="I171" s="272"/>
      <c r="J171" s="306">
        <f>IF($E$57&gt;=1,J160+J169,"-")</f>
        <v>0</v>
      </c>
      <c r="K171" s="307"/>
      <c r="L171" s="76"/>
      <c r="M171" s="63"/>
      <c r="N171" s="57"/>
    </row>
    <row r="172" spans="1:21" ht="15" customHeight="1" thickBot="1" x14ac:dyDescent="0.4">
      <c r="A172" s="57"/>
      <c r="B172" s="62"/>
      <c r="C172" s="112"/>
      <c r="D172" s="113"/>
      <c r="E172" s="113"/>
      <c r="F172" s="113"/>
      <c r="G172" s="113"/>
      <c r="H172" s="113"/>
      <c r="I172" s="113"/>
      <c r="J172" s="113"/>
      <c r="K172" s="113"/>
      <c r="L172" s="114"/>
      <c r="M172" s="63"/>
      <c r="N172" s="57"/>
    </row>
    <row r="173" spans="1:21" ht="15" customHeight="1" thickBot="1" x14ac:dyDescent="0.4">
      <c r="A173" s="57"/>
      <c r="B173" s="124"/>
      <c r="C173" s="143"/>
      <c r="D173" s="143"/>
      <c r="E173" s="143"/>
      <c r="F173" s="143"/>
      <c r="G173" s="143"/>
      <c r="H173" s="143"/>
      <c r="I173" s="143"/>
      <c r="J173" s="143"/>
      <c r="K173" s="143"/>
      <c r="L173" s="143"/>
      <c r="M173" s="130"/>
      <c r="N173" s="57"/>
    </row>
    <row r="174" spans="1:21" ht="15" customHeight="1" thickTop="1" x14ac:dyDescent="0.35">
      <c r="A174" s="57"/>
      <c r="B174" s="60"/>
      <c r="C174" s="144"/>
      <c r="D174" s="144"/>
      <c r="E174" s="144"/>
      <c r="F174" s="144"/>
      <c r="G174" s="144"/>
      <c r="H174" s="144"/>
      <c r="I174" s="144"/>
      <c r="J174" s="144"/>
      <c r="K174" s="144"/>
      <c r="L174" s="144"/>
      <c r="M174" s="60"/>
      <c r="N174" s="57"/>
    </row>
    <row r="175" spans="1:21" ht="15" hidden="1" customHeight="1" thickBot="1" x14ac:dyDescent="0.4">
      <c r="A175" s="57"/>
      <c r="B175" s="141"/>
      <c r="C175" s="125"/>
      <c r="D175" s="125"/>
      <c r="E175" s="125"/>
      <c r="F175" s="125"/>
      <c r="G175" s="125"/>
      <c r="H175" s="125"/>
      <c r="I175" s="125"/>
      <c r="J175" s="125"/>
      <c r="K175" s="125"/>
      <c r="L175" s="125"/>
      <c r="M175" s="141"/>
      <c r="N175" s="57"/>
    </row>
    <row r="176" spans="1:21" ht="15" hidden="1" customHeight="1" thickTop="1" x14ac:dyDescent="0.35">
      <c r="A176" s="57"/>
      <c r="B176" s="62"/>
      <c r="C176" s="145"/>
      <c r="D176" s="145"/>
      <c r="E176" s="145"/>
      <c r="F176" s="145"/>
      <c r="G176" s="145"/>
      <c r="H176" s="145"/>
      <c r="I176" s="145"/>
      <c r="J176" s="145"/>
      <c r="K176" s="145"/>
      <c r="L176" s="145"/>
      <c r="M176" s="63"/>
      <c r="N176" s="57"/>
    </row>
    <row r="177" spans="1:14" ht="18" hidden="1" customHeight="1" x14ac:dyDescent="0.35">
      <c r="A177" s="57"/>
      <c r="B177" s="62"/>
      <c r="C177" s="294" t="s">
        <v>237</v>
      </c>
      <c r="D177" s="295"/>
      <c r="E177" s="295"/>
      <c r="F177" s="295"/>
      <c r="G177" s="295"/>
      <c r="H177" s="295"/>
      <c r="I177" s="295"/>
      <c r="J177" s="295"/>
      <c r="K177" s="295"/>
      <c r="L177" s="296"/>
      <c r="M177" s="63"/>
      <c r="N177" s="57"/>
    </row>
    <row r="178" spans="1:14" ht="6" hidden="1" customHeight="1" x14ac:dyDescent="0.35">
      <c r="A178" s="57"/>
      <c r="B178" s="62"/>
      <c r="C178" s="77"/>
      <c r="D178" s="65"/>
      <c r="E178" s="65"/>
      <c r="F178" s="65"/>
      <c r="G178" s="65"/>
      <c r="H178" s="65"/>
      <c r="I178" s="65"/>
      <c r="J178" s="65"/>
      <c r="K178" s="65"/>
      <c r="L178" s="76"/>
      <c r="M178" s="63"/>
      <c r="N178" s="57"/>
    </row>
    <row r="179" spans="1:14" ht="15" hidden="1" customHeight="1" x14ac:dyDescent="0.35">
      <c r="A179" s="57"/>
      <c r="B179" s="62"/>
      <c r="C179" s="262" t="s">
        <v>48</v>
      </c>
      <c r="D179" s="263"/>
      <c r="E179" s="311"/>
      <c r="F179" s="311"/>
      <c r="G179" s="311"/>
      <c r="H179" s="311"/>
      <c r="I179" s="311"/>
      <c r="J179" s="311"/>
      <c r="K179" s="311"/>
      <c r="L179" s="312"/>
      <c r="M179" s="63"/>
      <c r="N179" s="57"/>
    </row>
    <row r="180" spans="1:14" ht="6" hidden="1" customHeight="1" x14ac:dyDescent="0.35">
      <c r="A180" s="57"/>
      <c r="B180" s="62"/>
      <c r="C180" s="77"/>
      <c r="D180" s="65"/>
      <c r="E180" s="65"/>
      <c r="F180" s="65"/>
      <c r="G180" s="65"/>
      <c r="H180" s="65"/>
      <c r="I180" s="65"/>
      <c r="J180" s="65"/>
      <c r="K180" s="65"/>
      <c r="L180" s="76"/>
      <c r="M180" s="63"/>
      <c r="N180" s="57"/>
    </row>
    <row r="181" spans="1:14" ht="15" hidden="1" customHeight="1" x14ac:dyDescent="0.35">
      <c r="A181" s="57"/>
      <c r="B181" s="62"/>
      <c r="C181" s="252" t="s">
        <v>49</v>
      </c>
      <c r="D181" s="253"/>
      <c r="E181" s="253"/>
      <c r="F181" s="67"/>
      <c r="G181" s="67"/>
      <c r="H181" s="249" t="s">
        <v>10</v>
      </c>
      <c r="I181" s="249"/>
      <c r="J181" s="65"/>
      <c r="K181" s="249" t="s">
        <v>11</v>
      </c>
      <c r="L181" s="308"/>
      <c r="M181" s="63"/>
      <c r="N181" s="57"/>
    </row>
    <row r="182" spans="1:14" ht="6" hidden="1" customHeight="1" x14ac:dyDescent="0.35">
      <c r="A182" s="57"/>
      <c r="B182" s="62"/>
      <c r="C182" s="66"/>
      <c r="D182" s="67"/>
      <c r="E182" s="67"/>
      <c r="F182" s="67"/>
      <c r="G182" s="67"/>
      <c r="H182" s="67"/>
      <c r="I182" s="67"/>
      <c r="J182" s="67"/>
      <c r="K182" s="67"/>
      <c r="L182" s="68"/>
      <c r="M182" s="63"/>
      <c r="N182" s="57"/>
    </row>
    <row r="183" spans="1:14" ht="15" hidden="1" customHeight="1" x14ac:dyDescent="0.35">
      <c r="A183" s="57"/>
      <c r="B183" s="62"/>
      <c r="C183" s="262" t="s">
        <v>50</v>
      </c>
      <c r="D183" s="263"/>
      <c r="E183" s="263"/>
      <c r="F183" s="263"/>
      <c r="G183" s="263"/>
      <c r="H183" s="263"/>
      <c r="I183" s="67"/>
      <c r="J183" s="67"/>
      <c r="K183" s="67"/>
      <c r="L183" s="68"/>
      <c r="M183" s="63"/>
      <c r="N183" s="57"/>
    </row>
    <row r="184" spans="1:14" ht="6" hidden="1" customHeight="1" x14ac:dyDescent="0.35">
      <c r="A184" s="57"/>
      <c r="B184" s="62"/>
      <c r="C184" s="66"/>
      <c r="D184" s="67"/>
      <c r="E184" s="67"/>
      <c r="F184" s="67"/>
      <c r="G184" s="67"/>
      <c r="H184" s="67"/>
      <c r="I184" s="67"/>
      <c r="J184" s="67"/>
      <c r="K184" s="67"/>
      <c r="L184" s="68"/>
      <c r="M184" s="63"/>
      <c r="N184" s="57"/>
    </row>
    <row r="185" spans="1:14" ht="15" hidden="1" customHeight="1" x14ac:dyDescent="0.35">
      <c r="A185" s="57"/>
      <c r="B185" s="62"/>
      <c r="C185" s="66"/>
      <c r="D185" s="67" t="s">
        <v>8</v>
      </c>
      <c r="E185" s="67"/>
      <c r="F185" s="67" t="s">
        <v>9</v>
      </c>
      <c r="G185" s="67"/>
      <c r="H185" s="67"/>
      <c r="I185" s="67"/>
      <c r="J185" s="67"/>
      <c r="K185" s="67"/>
      <c r="L185" s="68"/>
      <c r="M185" s="63"/>
      <c r="N185" s="57"/>
    </row>
    <row r="186" spans="1:14" ht="6" hidden="1" customHeight="1" x14ac:dyDescent="0.35">
      <c r="A186" s="57"/>
      <c r="B186" s="62"/>
      <c r="C186" s="66"/>
      <c r="D186" s="67"/>
      <c r="E186" s="67"/>
      <c r="F186" s="67"/>
      <c r="G186" s="67"/>
      <c r="H186" s="67"/>
      <c r="I186" s="67"/>
      <c r="J186" s="67"/>
      <c r="K186" s="67"/>
      <c r="L186" s="68"/>
      <c r="M186" s="63"/>
      <c r="N186" s="57"/>
    </row>
    <row r="187" spans="1:14" ht="15" hidden="1" customHeight="1" x14ac:dyDescent="0.35">
      <c r="A187" s="57"/>
      <c r="B187" s="62"/>
      <c r="C187" s="262" t="s">
        <v>12</v>
      </c>
      <c r="D187" s="263"/>
      <c r="E187" s="263"/>
      <c r="F187" s="263"/>
      <c r="G187" s="263"/>
      <c r="H187" s="263"/>
      <c r="I187" s="263"/>
      <c r="J187" s="263"/>
      <c r="K187" s="67"/>
      <c r="L187" s="68"/>
      <c r="M187" s="63"/>
      <c r="N187" s="57"/>
    </row>
    <row r="188" spans="1:14" ht="15" hidden="1" customHeight="1" x14ac:dyDescent="0.35">
      <c r="A188" s="57"/>
      <c r="B188" s="62"/>
      <c r="C188" s="273"/>
      <c r="D188" s="274"/>
      <c r="E188" s="274"/>
      <c r="F188" s="274"/>
      <c r="G188" s="274"/>
      <c r="H188" s="274"/>
      <c r="I188" s="274"/>
      <c r="J188" s="274"/>
      <c r="K188" s="274"/>
      <c r="L188" s="275"/>
      <c r="M188" s="63"/>
      <c r="N188" s="57"/>
    </row>
    <row r="189" spans="1:14" ht="15" hidden="1" customHeight="1" x14ac:dyDescent="0.35">
      <c r="A189" s="57"/>
      <c r="B189" s="62"/>
      <c r="C189" s="273"/>
      <c r="D189" s="274"/>
      <c r="E189" s="274"/>
      <c r="F189" s="274"/>
      <c r="G189" s="274"/>
      <c r="H189" s="274"/>
      <c r="I189" s="274"/>
      <c r="J189" s="274"/>
      <c r="K189" s="274"/>
      <c r="L189" s="275"/>
      <c r="M189" s="63"/>
      <c r="N189" s="57"/>
    </row>
    <row r="190" spans="1:14" ht="6" hidden="1" customHeight="1" x14ac:dyDescent="0.35">
      <c r="A190" s="57"/>
      <c r="B190" s="62"/>
      <c r="C190" s="79"/>
      <c r="D190" s="80"/>
      <c r="E190" s="80"/>
      <c r="F190" s="80"/>
      <c r="G190" s="80"/>
      <c r="H190" s="80"/>
      <c r="I190" s="81"/>
      <c r="J190" s="81"/>
      <c r="K190" s="81"/>
      <c r="L190" s="82"/>
      <c r="M190" s="63"/>
      <c r="N190" s="57"/>
    </row>
    <row r="191" spans="1:14" ht="15" hidden="1" customHeight="1" x14ac:dyDescent="0.35">
      <c r="A191" s="57"/>
      <c r="B191" s="62"/>
      <c r="C191" s="252" t="s">
        <v>150</v>
      </c>
      <c r="D191" s="253"/>
      <c r="E191" s="253"/>
      <c r="F191" s="274"/>
      <c r="G191" s="274"/>
      <c r="H191" s="274"/>
      <c r="I191" s="274"/>
      <c r="J191" s="274"/>
      <c r="K191" s="274"/>
      <c r="L191" s="275"/>
      <c r="M191" s="63"/>
      <c r="N191" s="57"/>
    </row>
    <row r="192" spans="1:14" ht="6" hidden="1" customHeight="1" x14ac:dyDescent="0.35">
      <c r="A192" s="57"/>
      <c r="B192" s="62"/>
      <c r="C192" s="78"/>
      <c r="D192" s="74"/>
      <c r="E192" s="74"/>
      <c r="F192" s="74"/>
      <c r="G192" s="74"/>
      <c r="H192" s="74"/>
      <c r="I192" s="67"/>
      <c r="J192" s="67"/>
      <c r="K192" s="67"/>
      <c r="L192" s="68"/>
      <c r="M192" s="63"/>
      <c r="N192" s="57"/>
    </row>
    <row r="193" spans="1:14" ht="15" hidden="1" customHeight="1" x14ac:dyDescent="0.35">
      <c r="A193" s="57"/>
      <c r="B193" s="62"/>
      <c r="C193" s="315" t="s">
        <v>198</v>
      </c>
      <c r="D193" s="316"/>
      <c r="E193" s="316"/>
      <c r="F193" s="83"/>
      <c r="G193" s="65"/>
      <c r="H193" s="65"/>
      <c r="I193" s="65"/>
      <c r="J193" s="65"/>
      <c r="K193" s="65"/>
      <c r="L193" s="76"/>
      <c r="M193" s="63"/>
      <c r="N193" s="57"/>
    </row>
    <row r="194" spans="1:14" ht="6" hidden="1" customHeight="1" x14ac:dyDescent="0.35">
      <c r="A194" s="57"/>
      <c r="B194" s="62"/>
      <c r="C194" s="84"/>
      <c r="D194" s="85"/>
      <c r="E194" s="85"/>
      <c r="F194" s="85"/>
      <c r="G194" s="65"/>
      <c r="H194" s="65"/>
      <c r="I194" s="65"/>
      <c r="J194" s="65"/>
      <c r="K194" s="65"/>
      <c r="L194" s="76"/>
      <c r="M194" s="63"/>
      <c r="N194" s="57"/>
    </row>
    <row r="195" spans="1:14" ht="15" hidden="1" customHeight="1" x14ac:dyDescent="0.35">
      <c r="A195" s="57"/>
      <c r="B195" s="62"/>
      <c r="C195" s="77"/>
      <c r="D195" s="65"/>
      <c r="E195" s="65"/>
      <c r="F195" s="65"/>
      <c r="G195" s="272" t="s">
        <v>173</v>
      </c>
      <c r="H195" s="272"/>
      <c r="I195" s="65"/>
      <c r="J195" s="65"/>
      <c r="K195" s="65"/>
      <c r="L195" s="76"/>
      <c r="M195" s="63"/>
      <c r="N195" s="57"/>
    </row>
    <row r="196" spans="1:14" ht="6" hidden="1" customHeight="1" x14ac:dyDescent="0.35">
      <c r="A196" s="57"/>
      <c r="B196" s="62"/>
      <c r="C196" s="77"/>
      <c r="D196" s="65"/>
      <c r="E196" s="65"/>
      <c r="F196" s="65"/>
      <c r="G196" s="65"/>
      <c r="H196" s="65"/>
      <c r="I196" s="65"/>
      <c r="J196" s="65"/>
      <c r="K196" s="65"/>
      <c r="L196" s="76"/>
      <c r="M196" s="63"/>
      <c r="N196" s="57"/>
    </row>
    <row r="197" spans="1:14" ht="15" hidden="1" customHeight="1" x14ac:dyDescent="0.35">
      <c r="A197" s="57"/>
      <c r="B197" s="62"/>
      <c r="C197" s="77"/>
      <c r="D197" s="249" t="s">
        <v>175</v>
      </c>
      <c r="E197" s="249"/>
      <c r="F197" s="65"/>
      <c r="G197" s="317" t="str">
        <f>IF($E$57&gt;=2,"Please Enter Value","Not Applicable")</f>
        <v>Not Applicable</v>
      </c>
      <c r="H197" s="318"/>
      <c r="I197" s="65"/>
      <c r="J197" s="65"/>
      <c r="K197" s="65"/>
      <c r="L197" s="76"/>
      <c r="M197" s="63"/>
      <c r="N197" s="57"/>
    </row>
    <row r="198" spans="1:14" ht="6" hidden="1" customHeight="1" x14ac:dyDescent="0.35">
      <c r="A198" s="57"/>
      <c r="B198" s="62"/>
      <c r="C198" s="77"/>
      <c r="D198" s="65"/>
      <c r="E198" s="65"/>
      <c r="F198" s="65"/>
      <c r="G198" s="65"/>
      <c r="H198" s="65"/>
      <c r="I198" s="65"/>
      <c r="J198" s="65"/>
      <c r="K198" s="65"/>
      <c r="L198" s="76"/>
      <c r="M198" s="63"/>
      <c r="N198" s="57"/>
    </row>
    <row r="199" spans="1:14" ht="15" hidden="1" customHeight="1" x14ac:dyDescent="0.35">
      <c r="A199" s="57"/>
      <c r="B199" s="62"/>
      <c r="C199" s="77"/>
      <c r="D199" s="249" t="s">
        <v>176</v>
      </c>
      <c r="E199" s="249"/>
      <c r="F199" s="65"/>
      <c r="G199" s="317" t="str">
        <f>IF($E$57&gt;=2,"Please Enter Value","Not Applicable")</f>
        <v>Not Applicable</v>
      </c>
      <c r="H199" s="318"/>
      <c r="I199" s="65"/>
      <c r="J199" s="65"/>
      <c r="K199" s="65"/>
      <c r="L199" s="76"/>
      <c r="M199" s="63"/>
      <c r="N199" s="57"/>
    </row>
    <row r="200" spans="1:14" ht="6" hidden="1" customHeight="1" x14ac:dyDescent="0.35">
      <c r="A200" s="57"/>
      <c r="B200" s="62"/>
      <c r="C200" s="77"/>
      <c r="D200" s="65"/>
      <c r="E200" s="65"/>
      <c r="F200" s="65"/>
      <c r="G200" s="65"/>
      <c r="H200" s="65"/>
      <c r="I200" s="65"/>
      <c r="J200" s="65"/>
      <c r="K200" s="65"/>
      <c r="L200" s="76"/>
      <c r="M200" s="63"/>
      <c r="N200" s="57"/>
    </row>
    <row r="201" spans="1:14" ht="15" hidden="1" customHeight="1" x14ac:dyDescent="0.35">
      <c r="A201" s="57"/>
      <c r="B201" s="62"/>
      <c r="C201" s="77"/>
      <c r="D201" s="249" t="s">
        <v>177</v>
      </c>
      <c r="E201" s="249"/>
      <c r="F201" s="65"/>
      <c r="G201" s="317" t="str">
        <f>IF($E$57&gt;=2,"Please Enter Value","Not Applicable")</f>
        <v>Not Applicable</v>
      </c>
      <c r="H201" s="318"/>
      <c r="I201" s="65"/>
      <c r="J201" s="65"/>
      <c r="K201" s="65"/>
      <c r="L201" s="76"/>
      <c r="M201" s="63"/>
      <c r="N201" s="57"/>
    </row>
    <row r="202" spans="1:14" ht="6" hidden="1" customHeight="1" x14ac:dyDescent="0.35">
      <c r="A202" s="57"/>
      <c r="B202" s="62"/>
      <c r="C202" s="77"/>
      <c r="D202" s="65"/>
      <c r="E202" s="65"/>
      <c r="F202" s="65"/>
      <c r="G202" s="65"/>
      <c r="H202" s="65"/>
      <c r="I202" s="65"/>
      <c r="J202" s="65"/>
      <c r="K202" s="65"/>
      <c r="L202" s="76"/>
      <c r="M202" s="63"/>
      <c r="N202" s="57"/>
    </row>
    <row r="203" spans="1:14" ht="15" hidden="1" customHeight="1" x14ac:dyDescent="0.35">
      <c r="A203" s="57"/>
      <c r="B203" s="62"/>
      <c r="C203" s="77"/>
      <c r="D203" s="249" t="s">
        <v>178</v>
      </c>
      <c r="E203" s="249"/>
      <c r="F203" s="65"/>
      <c r="G203" s="317" t="str">
        <f>IF($E$57&gt;=2,"Please Enter Value","Not Applicable")</f>
        <v>Not Applicable</v>
      </c>
      <c r="H203" s="318"/>
      <c r="I203" s="65"/>
      <c r="J203" s="236" t="s">
        <v>530</v>
      </c>
      <c r="K203" s="237" t="str">
        <f>IF($E$57&gt;=2,"","N/A")</f>
        <v>N/A</v>
      </c>
      <c r="L203" s="76"/>
      <c r="M203" s="63"/>
      <c r="N203" s="57"/>
    </row>
    <row r="204" spans="1:14" ht="6" hidden="1" customHeight="1" x14ac:dyDescent="0.35">
      <c r="A204" s="57"/>
      <c r="B204" s="62"/>
      <c r="C204" s="77"/>
      <c r="D204" s="65"/>
      <c r="E204" s="65"/>
      <c r="F204" s="65"/>
      <c r="G204" s="65"/>
      <c r="H204" s="65"/>
      <c r="I204" s="65"/>
      <c r="J204" s="65"/>
      <c r="K204" s="65"/>
      <c r="L204" s="76"/>
      <c r="M204" s="63"/>
      <c r="N204" s="57"/>
    </row>
    <row r="205" spans="1:14" ht="15" hidden="1" customHeight="1" x14ac:dyDescent="0.35">
      <c r="A205" s="57"/>
      <c r="B205" s="62"/>
      <c r="C205" s="77"/>
      <c r="D205" s="65"/>
      <c r="E205" s="65"/>
      <c r="F205" s="65"/>
      <c r="G205" s="272" t="s">
        <v>180</v>
      </c>
      <c r="H205" s="272"/>
      <c r="I205" s="65"/>
      <c r="J205" s="328" t="s">
        <v>174</v>
      </c>
      <c r="K205" s="328"/>
      <c r="L205" s="329"/>
      <c r="M205" s="63"/>
      <c r="N205" s="57"/>
    </row>
    <row r="206" spans="1:14" ht="6" hidden="1" customHeight="1" x14ac:dyDescent="0.35">
      <c r="A206" s="57"/>
      <c r="B206" s="62"/>
      <c r="C206" s="77"/>
      <c r="D206" s="65"/>
      <c r="E206" s="65"/>
      <c r="F206" s="65"/>
      <c r="G206" s="86"/>
      <c r="H206" s="86"/>
      <c r="I206" s="65"/>
      <c r="J206" s="87"/>
      <c r="K206" s="87"/>
      <c r="L206" s="76"/>
      <c r="M206" s="63"/>
      <c r="N206" s="57"/>
    </row>
    <row r="207" spans="1:14" ht="15" hidden="1" customHeight="1" x14ac:dyDescent="0.35">
      <c r="A207" s="57"/>
      <c r="B207" s="62"/>
      <c r="C207" s="77"/>
      <c r="D207" s="249" t="s">
        <v>179</v>
      </c>
      <c r="E207" s="249"/>
      <c r="F207" s="65"/>
      <c r="G207" s="266">
        <f>SUM(G197,G199,G201,G203)</f>
        <v>0</v>
      </c>
      <c r="H207" s="267"/>
      <c r="I207" s="65"/>
      <c r="J207" s="336" t="str">
        <f>IF(ISERROR(IF($E$57&gt;=2,G207*K203,"Not Applicable")),"Please Enter Rate",IF($E$57&gt;=2,G207*K203,"Not Applicable"))</f>
        <v>Not Applicable</v>
      </c>
      <c r="K207" s="337"/>
      <c r="L207" s="76"/>
      <c r="M207" s="63"/>
      <c r="N207" s="57"/>
    </row>
    <row r="208" spans="1:14" ht="6" hidden="1" customHeight="1" x14ac:dyDescent="0.35">
      <c r="A208" s="57"/>
      <c r="B208" s="62"/>
      <c r="C208" s="77"/>
      <c r="D208" s="106"/>
      <c r="E208" s="106"/>
      <c r="F208" s="65"/>
      <c r="G208" s="56"/>
      <c r="H208" s="56"/>
      <c r="I208" s="65"/>
      <c r="J208" s="56"/>
      <c r="K208" s="56"/>
      <c r="L208" s="76"/>
      <c r="M208" s="63"/>
      <c r="N208" s="57"/>
    </row>
    <row r="209" spans="1:14" ht="15" hidden="1" customHeight="1" x14ac:dyDescent="0.35">
      <c r="A209" s="57"/>
      <c r="B209" s="62"/>
      <c r="C209" s="157" t="s">
        <v>211</v>
      </c>
      <c r="D209" s="158"/>
      <c r="E209" s="158"/>
      <c r="F209" s="158"/>
      <c r="G209" s="158"/>
      <c r="H209" s="158"/>
      <c r="I209" s="158"/>
      <c r="J209" s="158"/>
      <c r="K209" s="158"/>
      <c r="L209" s="159"/>
      <c r="M209" s="63"/>
      <c r="N209" s="57"/>
    </row>
    <row r="210" spans="1:14" ht="6" hidden="1" customHeight="1" x14ac:dyDescent="0.35">
      <c r="A210" s="57"/>
      <c r="B210" s="62"/>
      <c r="C210" s="89"/>
      <c r="D210" s="90"/>
      <c r="E210" s="90"/>
      <c r="F210" s="90"/>
      <c r="G210" s="90"/>
      <c r="H210" s="90"/>
      <c r="I210" s="90"/>
      <c r="J210" s="90"/>
      <c r="K210" s="90"/>
      <c r="L210" s="91"/>
      <c r="M210" s="63"/>
      <c r="N210" s="57"/>
    </row>
    <row r="211" spans="1:14" ht="4.5" hidden="1" customHeight="1" x14ac:dyDescent="0.35">
      <c r="A211" s="57"/>
      <c r="B211" s="62"/>
      <c r="C211" s="66"/>
      <c r="D211" s="67"/>
      <c r="E211" s="67"/>
      <c r="F211" s="67"/>
      <c r="G211" s="67"/>
      <c r="H211" s="67"/>
      <c r="I211" s="67"/>
      <c r="J211" s="67"/>
      <c r="K211" s="67"/>
      <c r="L211" s="68"/>
      <c r="M211" s="63"/>
      <c r="N211" s="57"/>
    </row>
    <row r="212" spans="1:14" ht="15" hidden="1" customHeight="1" x14ac:dyDescent="0.35">
      <c r="A212" s="57"/>
      <c r="B212" s="62"/>
      <c r="C212" s="315" t="s">
        <v>188</v>
      </c>
      <c r="D212" s="316"/>
      <c r="E212" s="316"/>
      <c r="F212" s="83"/>
      <c r="G212" s="65"/>
      <c r="H212" s="65"/>
      <c r="I212" s="65"/>
      <c r="J212" s="65"/>
      <c r="K212" s="65"/>
      <c r="L212" s="76"/>
      <c r="M212" s="63"/>
      <c r="N212" s="57"/>
    </row>
    <row r="213" spans="1:14" ht="6" hidden="1" customHeight="1" x14ac:dyDescent="0.35">
      <c r="A213" s="57"/>
      <c r="B213" s="62"/>
      <c r="C213" s="84"/>
      <c r="D213" s="85"/>
      <c r="E213" s="85"/>
      <c r="F213" s="85"/>
      <c r="G213" s="65"/>
      <c r="H213" s="65"/>
      <c r="I213" s="65"/>
      <c r="J213" s="65"/>
      <c r="K213" s="65"/>
      <c r="L213" s="76"/>
      <c r="M213" s="63"/>
      <c r="N213" s="57"/>
    </row>
    <row r="214" spans="1:14" ht="15" hidden="1" customHeight="1" x14ac:dyDescent="0.35">
      <c r="A214" s="57"/>
      <c r="B214" s="62"/>
      <c r="C214" s="77"/>
      <c r="D214" s="65"/>
      <c r="E214" s="65"/>
      <c r="F214" s="65"/>
      <c r="G214" s="272" t="s">
        <v>173</v>
      </c>
      <c r="H214" s="272"/>
      <c r="I214" s="65"/>
      <c r="J214" s="65"/>
      <c r="K214" s="65"/>
      <c r="L214" s="76"/>
      <c r="M214" s="63"/>
      <c r="N214" s="57"/>
    </row>
    <row r="215" spans="1:14" ht="6" hidden="1" customHeight="1" x14ac:dyDescent="0.35">
      <c r="A215" s="57"/>
      <c r="B215" s="62"/>
      <c r="C215" s="77"/>
      <c r="D215" s="65"/>
      <c r="E215" s="65"/>
      <c r="F215" s="65"/>
      <c r="G215" s="65"/>
      <c r="H215" s="65"/>
      <c r="I215" s="65"/>
      <c r="J215" s="65"/>
      <c r="K215" s="65"/>
      <c r="L215" s="76"/>
      <c r="M215" s="63"/>
      <c r="N215" s="57"/>
    </row>
    <row r="216" spans="1:14" ht="15" hidden="1" customHeight="1" x14ac:dyDescent="0.35">
      <c r="A216" s="57"/>
      <c r="B216" s="62"/>
      <c r="C216" s="77"/>
      <c r="D216" s="249" t="s">
        <v>181</v>
      </c>
      <c r="E216" s="249"/>
      <c r="F216" s="65"/>
      <c r="G216" s="317" t="str">
        <f>IF(AND($C$64="Other",$E$57&gt;=2),"Please Enter Value",IF($E$57&gt;=2,$G$111,"Not Applicable"))</f>
        <v>Not Applicable</v>
      </c>
      <c r="H216" s="318"/>
      <c r="I216" s="65"/>
      <c r="J216" s="236" t="s">
        <v>530</v>
      </c>
      <c r="K216" s="237" t="str">
        <f>IF($E$57&gt;=2,"","N/A")</f>
        <v>N/A</v>
      </c>
      <c r="L216" s="76"/>
      <c r="M216" s="63"/>
      <c r="N216" s="57"/>
    </row>
    <row r="217" spans="1:14" ht="6" hidden="1" customHeight="1" x14ac:dyDescent="0.35">
      <c r="A217" s="57"/>
      <c r="B217" s="62"/>
      <c r="C217" s="77"/>
      <c r="D217" s="65"/>
      <c r="E217" s="65"/>
      <c r="F217" s="65"/>
      <c r="G217" s="65"/>
      <c r="H217" s="65"/>
      <c r="I217" s="65"/>
      <c r="J217" s="65"/>
      <c r="K217" s="65"/>
      <c r="L217" s="76"/>
      <c r="M217" s="63"/>
      <c r="N217" s="57"/>
    </row>
    <row r="218" spans="1:14" ht="15" hidden="1" customHeight="1" x14ac:dyDescent="0.35">
      <c r="A218" s="57"/>
      <c r="B218" s="62"/>
      <c r="C218" s="77"/>
      <c r="D218" s="249" t="s">
        <v>182</v>
      </c>
      <c r="E218" s="249"/>
      <c r="F218" s="65"/>
      <c r="G218" s="266" t="str">
        <f>IF($E$57&gt;=2,$G$113,"Not Applicable")</f>
        <v>Not Applicable</v>
      </c>
      <c r="H218" s="267"/>
      <c r="I218" s="65"/>
      <c r="J218" s="236" t="s">
        <v>530</v>
      </c>
      <c r="K218" s="237" t="str">
        <f>IF($E$57&gt;=2,"","N/A")</f>
        <v>N/A</v>
      </c>
      <c r="L218" s="76"/>
      <c r="M218" s="63"/>
      <c r="N218" s="57"/>
    </row>
    <row r="219" spans="1:14" ht="6" hidden="1" customHeight="1" x14ac:dyDescent="0.35">
      <c r="A219" s="57"/>
      <c r="B219" s="62"/>
      <c r="C219" s="77"/>
      <c r="D219" s="65"/>
      <c r="E219" s="65"/>
      <c r="F219" s="65"/>
      <c r="G219" s="65"/>
      <c r="H219" s="65"/>
      <c r="I219" s="65"/>
      <c r="J219" s="65"/>
      <c r="K219" s="65"/>
      <c r="L219" s="76"/>
      <c r="M219" s="63"/>
      <c r="N219" s="57"/>
    </row>
    <row r="220" spans="1:14" ht="15" hidden="1" customHeight="1" x14ac:dyDescent="0.35">
      <c r="A220" s="57"/>
      <c r="B220" s="62"/>
      <c r="C220" s="77"/>
      <c r="D220" s="65"/>
      <c r="E220" s="65"/>
      <c r="F220" s="65"/>
      <c r="G220" s="272" t="s">
        <v>180</v>
      </c>
      <c r="H220" s="272"/>
      <c r="I220" s="65"/>
      <c r="J220" s="328" t="s">
        <v>174</v>
      </c>
      <c r="K220" s="328"/>
      <c r="L220" s="329"/>
      <c r="M220" s="63"/>
      <c r="N220" s="57"/>
    </row>
    <row r="221" spans="1:14" ht="6" hidden="1" customHeight="1" x14ac:dyDescent="0.35">
      <c r="A221" s="57"/>
      <c r="B221" s="62"/>
      <c r="C221" s="77"/>
      <c r="D221" s="65"/>
      <c r="E221" s="65"/>
      <c r="F221" s="65"/>
      <c r="G221" s="86"/>
      <c r="H221" s="86"/>
      <c r="I221" s="65"/>
      <c r="J221" s="87"/>
      <c r="K221" s="87"/>
      <c r="L221" s="76"/>
      <c r="M221" s="63"/>
      <c r="N221" s="57"/>
    </row>
    <row r="222" spans="1:14" ht="15" hidden="1" customHeight="1" x14ac:dyDescent="0.35">
      <c r="A222" s="57"/>
      <c r="B222" s="62"/>
      <c r="C222" s="77"/>
      <c r="D222" s="249" t="s">
        <v>179</v>
      </c>
      <c r="E222" s="249"/>
      <c r="F222" s="65"/>
      <c r="G222" s="266">
        <f>SUM(G216,G218)</f>
        <v>0</v>
      </c>
      <c r="H222" s="267"/>
      <c r="I222" s="65"/>
      <c r="J222" s="336" t="str">
        <f>IF(ISERROR(IF($E$57&gt;=2,(G216*K216)+(G218*K218),"Not Applicable")),"Please Enter Rates",IF($E$57&gt;=2,(G216*K216)+(G218*K218),"Not Applicable"))</f>
        <v>Not Applicable</v>
      </c>
      <c r="K222" s="337"/>
      <c r="L222" s="76"/>
      <c r="M222" s="63"/>
      <c r="N222" s="57"/>
    </row>
    <row r="223" spans="1:14" ht="6" hidden="1" customHeight="1" x14ac:dyDescent="0.35">
      <c r="A223" s="57"/>
      <c r="B223" s="62"/>
      <c r="C223" s="89"/>
      <c r="D223" s="90"/>
      <c r="E223" s="90"/>
      <c r="F223" s="90"/>
      <c r="G223" s="90"/>
      <c r="H223" s="90"/>
      <c r="I223" s="90"/>
      <c r="J223" s="90"/>
      <c r="K223" s="90"/>
      <c r="L223" s="91"/>
      <c r="M223" s="63"/>
      <c r="N223" s="57"/>
    </row>
    <row r="224" spans="1:14" ht="6" hidden="1" customHeight="1" x14ac:dyDescent="0.35">
      <c r="A224" s="57"/>
      <c r="B224" s="62"/>
      <c r="C224" s="66"/>
      <c r="D224" s="67"/>
      <c r="E224" s="67"/>
      <c r="F224" s="67"/>
      <c r="G224" s="67"/>
      <c r="H224" s="67"/>
      <c r="I224" s="67"/>
      <c r="J224" s="67"/>
      <c r="K224" s="67"/>
      <c r="L224" s="68"/>
      <c r="M224" s="63"/>
      <c r="N224" s="57"/>
    </row>
    <row r="225" spans="1:14" ht="15" hidden="1" customHeight="1" x14ac:dyDescent="0.35">
      <c r="A225" s="57"/>
      <c r="B225" s="62"/>
      <c r="C225" s="315" t="s">
        <v>189</v>
      </c>
      <c r="D225" s="316"/>
      <c r="E225" s="316"/>
      <c r="F225" s="316"/>
      <c r="G225" s="316"/>
      <c r="H225" s="316"/>
      <c r="I225" s="316"/>
      <c r="J225" s="65"/>
      <c r="K225" s="65"/>
      <c r="L225" s="76"/>
      <c r="M225" s="63"/>
      <c r="N225" s="57"/>
    </row>
    <row r="226" spans="1:14" ht="6" hidden="1" customHeight="1" x14ac:dyDescent="0.35">
      <c r="A226" s="57"/>
      <c r="B226" s="62"/>
      <c r="C226" s="84"/>
      <c r="D226" s="85"/>
      <c r="E226" s="85"/>
      <c r="F226" s="65"/>
      <c r="G226" s="65"/>
      <c r="H226" s="65"/>
      <c r="I226" s="65"/>
      <c r="J226" s="65"/>
      <c r="K226" s="65"/>
      <c r="L226" s="76"/>
      <c r="M226" s="63"/>
      <c r="N226" s="57"/>
    </row>
    <row r="227" spans="1:14" ht="15" hidden="1" customHeight="1" x14ac:dyDescent="0.35">
      <c r="A227" s="57"/>
      <c r="B227" s="62"/>
      <c r="C227" s="84"/>
      <c r="D227" s="85"/>
      <c r="E227" s="85"/>
      <c r="F227" s="65"/>
      <c r="G227" s="65"/>
      <c r="H227" s="65"/>
      <c r="I227" s="65"/>
      <c r="J227" s="245" t="s">
        <v>539</v>
      </c>
      <c r="K227" s="245" t="s">
        <v>540</v>
      </c>
      <c r="L227" s="76"/>
      <c r="M227" s="63"/>
      <c r="N227" s="57"/>
    </row>
    <row r="228" spans="1:14" ht="15" hidden="1" customHeight="1" x14ac:dyDescent="0.35">
      <c r="A228" s="57"/>
      <c r="B228" s="62"/>
      <c r="C228" s="84"/>
      <c r="D228" s="85"/>
      <c r="E228" s="85"/>
      <c r="F228" s="65"/>
      <c r="G228" s="65"/>
      <c r="H228" s="65"/>
      <c r="I228" s="65"/>
      <c r="J228" s="237" t="str">
        <f>IF($E$57&gt;=2,"","N/A")</f>
        <v>N/A</v>
      </c>
      <c r="K228" s="237" t="str">
        <f>IF($E$57&gt;=2,"","N/A")</f>
        <v>N/A</v>
      </c>
      <c r="L228" s="76"/>
      <c r="M228" s="63"/>
      <c r="N228" s="57"/>
    </row>
    <row r="229" spans="1:14" ht="6" hidden="1" customHeight="1" x14ac:dyDescent="0.35">
      <c r="A229" s="57"/>
      <c r="B229" s="62"/>
      <c r="C229" s="84"/>
      <c r="D229" s="85"/>
      <c r="E229" s="85"/>
      <c r="F229" s="65"/>
      <c r="G229" s="65"/>
      <c r="H229" s="65"/>
      <c r="I229" s="65"/>
      <c r="J229" s="65"/>
      <c r="K229" s="65"/>
      <c r="L229" s="76"/>
      <c r="M229" s="63"/>
      <c r="N229" s="57"/>
    </row>
    <row r="230" spans="1:14" ht="15" hidden="1" customHeight="1" x14ac:dyDescent="0.35">
      <c r="A230" s="57"/>
      <c r="B230" s="62"/>
      <c r="C230" s="77"/>
      <c r="D230" s="65"/>
      <c r="E230" s="65"/>
      <c r="F230" s="65"/>
      <c r="G230" s="249" t="s">
        <v>184</v>
      </c>
      <c r="H230" s="249"/>
      <c r="I230" s="65"/>
      <c r="J230" s="328" t="s">
        <v>174</v>
      </c>
      <c r="K230" s="328"/>
      <c r="L230" s="329"/>
      <c r="M230" s="63"/>
      <c r="N230" s="57"/>
    </row>
    <row r="231" spans="1:14" ht="6" hidden="1" customHeight="1" x14ac:dyDescent="0.35">
      <c r="A231" s="57"/>
      <c r="B231" s="62"/>
      <c r="C231" s="77"/>
      <c r="D231" s="65"/>
      <c r="E231" s="65"/>
      <c r="F231" s="65"/>
      <c r="G231" s="65"/>
      <c r="H231" s="65"/>
      <c r="I231" s="65"/>
      <c r="J231" s="87"/>
      <c r="K231" s="87"/>
      <c r="L231" s="76"/>
      <c r="M231" s="63"/>
      <c r="N231" s="57"/>
    </row>
    <row r="232" spans="1:14" ht="15" hidden="1" customHeight="1" x14ac:dyDescent="0.35">
      <c r="A232" s="57"/>
      <c r="B232" s="62"/>
      <c r="C232" s="77"/>
      <c r="D232" s="249" t="s">
        <v>170</v>
      </c>
      <c r="E232" s="249"/>
      <c r="F232" s="250"/>
      <c r="G232" s="266" t="str">
        <f>IF($E$57&gt;=2,$G$127,"Not Applicable")</f>
        <v>Not Applicable</v>
      </c>
      <c r="H232" s="267"/>
      <c r="I232" s="65"/>
      <c r="J232" s="336" t="str">
        <f>IF(ISERROR(IF($E$57&gt;=2,G232*J228,"Not Applicable")),"Please Enter Rate",IF($E$57&gt;=2,G232*J228,"Not Applicable"))</f>
        <v>Not Applicable</v>
      </c>
      <c r="K232" s="337"/>
      <c r="L232" s="76"/>
      <c r="M232" s="63"/>
      <c r="N232" s="57"/>
    </row>
    <row r="233" spans="1:14" ht="6" hidden="1" customHeight="1" x14ac:dyDescent="0.35">
      <c r="A233" s="57"/>
      <c r="B233" s="62"/>
      <c r="C233" s="77"/>
      <c r="D233" s="88"/>
      <c r="E233" s="88"/>
      <c r="F233" s="65"/>
      <c r="G233" s="56"/>
      <c r="H233" s="56"/>
      <c r="I233" s="65"/>
      <c r="J233" s="56"/>
      <c r="K233" s="56"/>
      <c r="L233" s="76"/>
      <c r="M233" s="63"/>
      <c r="N233" s="57"/>
    </row>
    <row r="234" spans="1:14" ht="15" hidden="1" customHeight="1" x14ac:dyDescent="0.35">
      <c r="A234" s="57"/>
      <c r="B234" s="62"/>
      <c r="C234" s="77"/>
      <c r="D234" s="249" t="s">
        <v>169</v>
      </c>
      <c r="E234" s="249"/>
      <c r="F234" s="249"/>
      <c r="G234" s="317" t="s">
        <v>144</v>
      </c>
      <c r="H234" s="318"/>
      <c r="I234" s="65"/>
      <c r="J234" s="336" t="str">
        <f>IF(ISERROR(IF($E$57&gt;=2,G234*K228,"Not Applicable")),"Please Enter Rate",IF($E$57&gt;=2,G234*K228,"Not Applicable"))</f>
        <v>Not Applicable</v>
      </c>
      <c r="K234" s="337"/>
      <c r="L234" s="76"/>
      <c r="M234" s="63"/>
      <c r="N234" s="57"/>
    </row>
    <row r="235" spans="1:14" ht="6" hidden="1" customHeight="1" x14ac:dyDescent="0.35">
      <c r="A235" s="57"/>
      <c r="B235" s="62"/>
      <c r="C235" s="89"/>
      <c r="D235" s="90"/>
      <c r="E235" s="90"/>
      <c r="F235" s="90"/>
      <c r="G235" s="90"/>
      <c r="H235" s="90"/>
      <c r="I235" s="90"/>
      <c r="J235" s="90"/>
      <c r="K235" s="90"/>
      <c r="L235" s="91"/>
      <c r="M235" s="63"/>
      <c r="N235" s="57"/>
    </row>
    <row r="236" spans="1:14" ht="6" hidden="1" customHeight="1" x14ac:dyDescent="0.35">
      <c r="A236" s="57"/>
      <c r="B236" s="62"/>
      <c r="C236" s="79"/>
      <c r="D236" s="80"/>
      <c r="E236" s="80"/>
      <c r="F236" s="80"/>
      <c r="G236" s="80"/>
      <c r="H236" s="80"/>
      <c r="I236" s="81"/>
      <c r="J236" s="81"/>
      <c r="K236" s="81"/>
      <c r="L236" s="82"/>
      <c r="M236" s="63"/>
      <c r="N236" s="57"/>
    </row>
    <row r="237" spans="1:14" ht="15" hidden="1" customHeight="1" x14ac:dyDescent="0.35">
      <c r="A237" s="57"/>
      <c r="B237" s="62"/>
      <c r="C237" s="315" t="s">
        <v>200</v>
      </c>
      <c r="D237" s="316"/>
      <c r="E237" s="316"/>
      <c r="F237" s="316"/>
      <c r="G237" s="316"/>
      <c r="H237" s="316"/>
      <c r="I237" s="316"/>
      <c r="J237" s="65"/>
      <c r="K237" s="65"/>
      <c r="L237" s="76"/>
      <c r="M237" s="63"/>
      <c r="N237" s="57"/>
    </row>
    <row r="238" spans="1:14" ht="6" hidden="1" customHeight="1" x14ac:dyDescent="0.35">
      <c r="A238" s="57"/>
      <c r="B238" s="62"/>
      <c r="C238" s="84"/>
      <c r="D238" s="85"/>
      <c r="E238" s="85"/>
      <c r="F238" s="85"/>
      <c r="G238" s="65"/>
      <c r="H238" s="65"/>
      <c r="I238" s="65"/>
      <c r="J238" s="65"/>
      <c r="K238" s="65"/>
      <c r="L238" s="76"/>
      <c r="M238" s="63"/>
      <c r="N238" s="57"/>
    </row>
    <row r="239" spans="1:14" ht="15" hidden="1" customHeight="1" x14ac:dyDescent="0.35">
      <c r="A239" s="57"/>
      <c r="B239" s="62"/>
      <c r="C239" s="77"/>
      <c r="D239" s="65"/>
      <c r="E239" s="65"/>
      <c r="F239" s="65"/>
      <c r="G239" s="73" t="s">
        <v>190</v>
      </c>
      <c r="H239" s="73"/>
      <c r="I239" s="65"/>
      <c r="J239" s="65"/>
      <c r="K239" s="65"/>
      <c r="L239" s="76"/>
      <c r="M239" s="63"/>
      <c r="N239" s="57"/>
    </row>
    <row r="240" spans="1:14" ht="6" hidden="1" customHeight="1" x14ac:dyDescent="0.35">
      <c r="A240" s="57"/>
      <c r="B240" s="62"/>
      <c r="C240" s="77"/>
      <c r="D240" s="65"/>
      <c r="E240" s="65"/>
      <c r="F240" s="65"/>
      <c r="G240" s="65"/>
      <c r="H240" s="65"/>
      <c r="I240" s="65"/>
      <c r="J240" s="65"/>
      <c r="K240" s="65"/>
      <c r="L240" s="76"/>
      <c r="M240" s="63"/>
      <c r="N240" s="57"/>
    </row>
    <row r="241" spans="1:14" ht="15" hidden="1" customHeight="1" x14ac:dyDescent="0.35">
      <c r="A241" s="57"/>
      <c r="B241" s="62"/>
      <c r="C241" s="77"/>
      <c r="D241" s="249" t="s">
        <v>185</v>
      </c>
      <c r="E241" s="249"/>
      <c r="F241" s="250"/>
      <c r="G241" s="338" t="s">
        <v>146</v>
      </c>
      <c r="H241" s="339"/>
      <c r="I241" s="65"/>
      <c r="J241" s="65"/>
      <c r="K241" s="65"/>
      <c r="L241" s="76"/>
      <c r="M241" s="63"/>
      <c r="N241" s="57"/>
    </row>
    <row r="242" spans="1:14" ht="6" hidden="1" customHeight="1" x14ac:dyDescent="0.35">
      <c r="A242" s="57"/>
      <c r="B242" s="62"/>
      <c r="C242" s="77"/>
      <c r="D242" s="65"/>
      <c r="E242" s="65"/>
      <c r="F242" s="65"/>
      <c r="G242" s="65"/>
      <c r="H242" s="65"/>
      <c r="I242" s="65"/>
      <c r="J242" s="65"/>
      <c r="K242" s="65"/>
      <c r="L242" s="76"/>
      <c r="M242" s="63"/>
      <c r="N242" s="57"/>
    </row>
    <row r="243" spans="1:14" ht="15" hidden="1" customHeight="1" x14ac:dyDescent="0.35">
      <c r="A243" s="57"/>
      <c r="B243" s="62"/>
      <c r="C243" s="77"/>
      <c r="D243" s="249" t="s">
        <v>220</v>
      </c>
      <c r="E243" s="249"/>
      <c r="F243" s="250"/>
      <c r="G243" s="317" t="str">
        <f>IF($E$57&gt;=2,"Please Enter Value","Not Applicable")</f>
        <v>Not Applicable</v>
      </c>
      <c r="H243" s="318"/>
      <c r="I243" s="65"/>
      <c r="J243" s="65"/>
      <c r="K243" s="65"/>
      <c r="L243" s="76"/>
      <c r="M243" s="63"/>
      <c r="N243" s="57"/>
    </row>
    <row r="244" spans="1:14" ht="6" hidden="1" customHeight="1" x14ac:dyDescent="0.35">
      <c r="A244" s="57"/>
      <c r="B244" s="62"/>
      <c r="C244" s="77"/>
      <c r="D244" s="65"/>
      <c r="E244" s="65"/>
      <c r="F244" s="65"/>
      <c r="G244" s="65"/>
      <c r="H244" s="65"/>
      <c r="I244" s="65"/>
      <c r="J244" s="65"/>
      <c r="K244" s="65"/>
      <c r="L244" s="76"/>
      <c r="M244" s="63"/>
      <c r="N244" s="57"/>
    </row>
    <row r="245" spans="1:14" ht="15" hidden="1" customHeight="1" x14ac:dyDescent="0.35">
      <c r="A245" s="57"/>
      <c r="B245" s="62"/>
      <c r="C245" s="77"/>
      <c r="D245" s="249" t="s">
        <v>51</v>
      </c>
      <c r="E245" s="249"/>
      <c r="F245" s="65"/>
      <c r="G245" s="317" t="str">
        <f>IF($E$57&gt;=2,"Please Enter Value","Not Applicable")</f>
        <v>Not Applicable</v>
      </c>
      <c r="H245" s="318"/>
      <c r="I245" s="65"/>
      <c r="J245" s="65"/>
      <c r="K245" s="65"/>
      <c r="L245" s="76"/>
      <c r="M245" s="63"/>
      <c r="N245" s="57"/>
    </row>
    <row r="246" spans="1:14" ht="15" hidden="1" customHeight="1" x14ac:dyDescent="0.35">
      <c r="A246" s="57"/>
      <c r="B246" s="62"/>
      <c r="C246" s="77"/>
      <c r="D246" s="65" t="s">
        <v>197</v>
      </c>
      <c r="E246" s="65"/>
      <c r="F246" s="65"/>
      <c r="G246" s="65"/>
      <c r="H246" s="65"/>
      <c r="I246" s="65"/>
      <c r="J246" s="65"/>
      <c r="K246" s="65"/>
      <c r="L246" s="76"/>
      <c r="M246" s="63"/>
      <c r="N246" s="57"/>
    </row>
    <row r="247" spans="1:14" ht="6" hidden="1" customHeight="1" x14ac:dyDescent="0.35">
      <c r="A247" s="57"/>
      <c r="B247" s="62"/>
      <c r="C247" s="77"/>
      <c r="D247" s="65"/>
      <c r="E247" s="65"/>
      <c r="F247" s="65"/>
      <c r="G247" s="65"/>
      <c r="H247" s="65"/>
      <c r="I247" s="65"/>
      <c r="J247" s="65"/>
      <c r="K247" s="65"/>
      <c r="L247" s="76"/>
      <c r="M247" s="63"/>
      <c r="N247" s="57"/>
    </row>
    <row r="248" spans="1:14" ht="15" hidden="1" customHeight="1" x14ac:dyDescent="0.35">
      <c r="A248" s="57"/>
      <c r="B248" s="62"/>
      <c r="C248" s="77"/>
      <c r="D248" s="65"/>
      <c r="E248" s="65"/>
      <c r="F248" s="65"/>
      <c r="G248" s="65"/>
      <c r="H248" s="65"/>
      <c r="I248" s="65"/>
      <c r="J248" s="236" t="s">
        <v>530</v>
      </c>
      <c r="K248" s="237" t="str">
        <f>IF($E$57&gt;=2,"","N/A")</f>
        <v>N/A</v>
      </c>
      <c r="L248" s="76"/>
      <c r="M248" s="63"/>
      <c r="N248" s="57"/>
    </row>
    <row r="249" spans="1:14" ht="6" hidden="1" customHeight="1" x14ac:dyDescent="0.35">
      <c r="A249" s="57"/>
      <c r="B249" s="62"/>
      <c r="C249" s="77"/>
      <c r="D249" s="65"/>
      <c r="E249" s="65"/>
      <c r="F249" s="65"/>
      <c r="G249" s="65"/>
      <c r="H249" s="65"/>
      <c r="I249" s="65"/>
      <c r="J249" s="236"/>
      <c r="K249" s="236"/>
      <c r="L249" s="76"/>
      <c r="M249" s="63"/>
      <c r="N249" s="57"/>
    </row>
    <row r="250" spans="1:14" ht="15" hidden="1" customHeight="1" x14ac:dyDescent="0.35">
      <c r="A250" s="57"/>
      <c r="B250" s="62"/>
      <c r="C250" s="77"/>
      <c r="D250" s="65"/>
      <c r="E250" s="65"/>
      <c r="F250" s="65"/>
      <c r="G250" s="272" t="s">
        <v>191</v>
      </c>
      <c r="H250" s="272"/>
      <c r="I250" s="65"/>
      <c r="J250" s="328" t="s">
        <v>174</v>
      </c>
      <c r="K250" s="328"/>
      <c r="L250" s="329"/>
      <c r="M250" s="63"/>
      <c r="N250" s="57"/>
    </row>
    <row r="251" spans="1:14" ht="6" hidden="1" customHeight="1" x14ac:dyDescent="0.35">
      <c r="A251" s="57"/>
      <c r="B251" s="62"/>
      <c r="C251" s="77"/>
      <c r="D251" s="65"/>
      <c r="E251" s="65"/>
      <c r="F251" s="65"/>
      <c r="G251" s="86"/>
      <c r="H251" s="86"/>
      <c r="I251" s="65"/>
      <c r="J251" s="87"/>
      <c r="K251" s="87"/>
      <c r="L251" s="76"/>
      <c r="M251" s="63"/>
      <c r="N251" s="57"/>
    </row>
    <row r="252" spans="1:14" ht="15" hidden="1" customHeight="1" x14ac:dyDescent="0.35">
      <c r="A252" s="57"/>
      <c r="B252" s="62"/>
      <c r="C252" s="77"/>
      <c r="D252" s="249" t="s">
        <v>179</v>
      </c>
      <c r="E252" s="249"/>
      <c r="F252" s="65"/>
      <c r="G252" s="266">
        <f>SUM(G243,G245)</f>
        <v>0</v>
      </c>
      <c r="H252" s="267"/>
      <c r="I252" s="65"/>
      <c r="J252" s="336" t="str">
        <f>IF(ISERROR(IF($E$57&gt;=2,G252*K248,"Not Applicable")),"Please Enter Rate",IF($E$57&gt;=2,G252*K248,"Not Applicable"))</f>
        <v>Not Applicable</v>
      </c>
      <c r="K252" s="337"/>
      <c r="L252" s="76"/>
      <c r="M252" s="63"/>
      <c r="N252" s="57"/>
    </row>
    <row r="253" spans="1:14" ht="6" hidden="1" customHeight="1" x14ac:dyDescent="0.35">
      <c r="A253" s="57"/>
      <c r="B253" s="62"/>
      <c r="C253" s="89"/>
      <c r="D253" s="90"/>
      <c r="E253" s="90"/>
      <c r="F253" s="90"/>
      <c r="G253" s="90"/>
      <c r="H253" s="90"/>
      <c r="I253" s="90"/>
      <c r="J253" s="90"/>
      <c r="K253" s="90"/>
      <c r="L253" s="91"/>
      <c r="M253" s="63"/>
      <c r="N253" s="57"/>
    </row>
    <row r="254" spans="1:14" ht="6" hidden="1" customHeight="1" x14ac:dyDescent="0.35">
      <c r="A254" s="57"/>
      <c r="B254" s="62"/>
      <c r="C254" s="79"/>
      <c r="D254" s="80"/>
      <c r="E254" s="80"/>
      <c r="F254" s="80"/>
      <c r="G254" s="80"/>
      <c r="H254" s="80"/>
      <c r="I254" s="81"/>
      <c r="J254" s="81"/>
      <c r="K254" s="81"/>
      <c r="L254" s="82"/>
      <c r="M254" s="63"/>
      <c r="N254" s="57"/>
    </row>
    <row r="255" spans="1:14" ht="15" hidden="1" customHeight="1" x14ac:dyDescent="0.35">
      <c r="A255" s="57"/>
      <c r="B255" s="62"/>
      <c r="C255" s="315" t="s">
        <v>201</v>
      </c>
      <c r="D255" s="316"/>
      <c r="E255" s="316"/>
      <c r="F255" s="316"/>
      <c r="G255" s="316"/>
      <c r="H255" s="316"/>
      <c r="I255" s="316"/>
      <c r="J255" s="65"/>
      <c r="K255" s="65"/>
      <c r="L255" s="76"/>
      <c r="M255" s="63"/>
      <c r="N255" s="57"/>
    </row>
    <row r="256" spans="1:14" ht="6" hidden="1" customHeight="1" x14ac:dyDescent="0.35">
      <c r="A256" s="57"/>
      <c r="B256" s="62"/>
      <c r="C256" s="92"/>
      <c r="D256" s="83"/>
      <c r="E256" s="83"/>
      <c r="F256" s="83"/>
      <c r="G256" s="83"/>
      <c r="H256" s="83"/>
      <c r="I256" s="83"/>
      <c r="J256" s="83"/>
      <c r="K256" s="83"/>
      <c r="L256" s="93"/>
      <c r="M256" s="63"/>
      <c r="N256" s="57"/>
    </row>
    <row r="257" spans="1:15" ht="15" hidden="1" customHeight="1" x14ac:dyDescent="0.35">
      <c r="A257" s="57"/>
      <c r="B257" s="62"/>
      <c r="C257" s="333" t="s">
        <v>194</v>
      </c>
      <c r="D257" s="334"/>
      <c r="E257" s="334"/>
      <c r="F257" s="334"/>
      <c r="G257" s="334"/>
      <c r="H257" s="334"/>
      <c r="I257" s="334"/>
      <c r="J257" s="334"/>
      <c r="K257" s="334"/>
      <c r="L257" s="335"/>
      <c r="M257" s="63"/>
      <c r="N257" s="57"/>
    </row>
    <row r="258" spans="1:15" ht="15" hidden="1" customHeight="1" x14ac:dyDescent="0.35">
      <c r="A258" s="57"/>
      <c r="B258" s="62"/>
      <c r="C258" s="94" t="s">
        <v>210</v>
      </c>
      <c r="D258" s="95"/>
      <c r="E258" s="95"/>
      <c r="F258" s="95"/>
      <c r="G258" s="95"/>
      <c r="H258" s="95"/>
      <c r="I258" s="95"/>
      <c r="J258" s="95"/>
      <c r="K258" s="95"/>
      <c r="L258" s="96"/>
      <c r="M258" s="63"/>
      <c r="N258" s="57"/>
    </row>
    <row r="259" spans="1:15" ht="9.75" hidden="1" customHeight="1" x14ac:dyDescent="0.35">
      <c r="A259" s="57"/>
      <c r="B259" s="62"/>
      <c r="C259" s="97"/>
      <c r="D259" s="85"/>
      <c r="E259" s="85"/>
      <c r="F259" s="85"/>
      <c r="G259" s="65"/>
      <c r="H259" s="65"/>
      <c r="I259" s="65"/>
      <c r="J259" s="313" t="s">
        <v>212</v>
      </c>
      <c r="K259" s="313"/>
      <c r="L259" s="314"/>
      <c r="M259" s="63"/>
      <c r="N259" s="57"/>
      <c r="O259" s="54" t="b">
        <v>0</v>
      </c>
    </row>
    <row r="260" spans="1:15" ht="15" hidden="1" customHeight="1" x14ac:dyDescent="0.35">
      <c r="A260" s="57"/>
      <c r="B260" s="62"/>
      <c r="C260" s="287" t="s">
        <v>192</v>
      </c>
      <c r="D260" s="288"/>
      <c r="E260" s="288"/>
      <c r="F260" s="288"/>
      <c r="G260" s="65"/>
      <c r="H260" s="65"/>
      <c r="I260" s="67"/>
      <c r="J260" s="313"/>
      <c r="K260" s="313"/>
      <c r="L260" s="314"/>
      <c r="M260" s="63"/>
      <c r="N260" s="57"/>
    </row>
    <row r="261" spans="1:15" ht="9" hidden="1" customHeight="1" x14ac:dyDescent="0.35">
      <c r="A261" s="57"/>
      <c r="B261" s="62"/>
      <c r="C261" s="84"/>
      <c r="D261" s="85"/>
      <c r="E261" s="85"/>
      <c r="F261" s="85"/>
      <c r="G261" s="65"/>
      <c r="H261" s="65"/>
      <c r="I261" s="65"/>
      <c r="J261" s="65"/>
      <c r="K261" s="65"/>
      <c r="L261" s="76"/>
      <c r="M261" s="63"/>
      <c r="N261" s="57"/>
    </row>
    <row r="262" spans="1:15" ht="15" hidden="1" customHeight="1" x14ac:dyDescent="0.35">
      <c r="A262" s="57"/>
      <c r="B262" s="62"/>
      <c r="C262" s="98"/>
      <c r="D262" s="289" t="s">
        <v>205</v>
      </c>
      <c r="E262" s="297" t="s">
        <v>204</v>
      </c>
      <c r="F262" s="298"/>
      <c r="G262" s="297" t="s">
        <v>206</v>
      </c>
      <c r="H262" s="298"/>
      <c r="I262" s="301" t="s">
        <v>52</v>
      </c>
      <c r="J262" s="297" t="s">
        <v>209</v>
      </c>
      <c r="K262" s="298"/>
      <c r="L262" s="76"/>
      <c r="M262" s="63"/>
      <c r="N262" s="57"/>
    </row>
    <row r="263" spans="1:15" ht="15" hidden="1" customHeight="1" x14ac:dyDescent="0.35">
      <c r="A263" s="57"/>
      <c r="B263" s="62"/>
      <c r="C263" s="98"/>
      <c r="D263" s="290"/>
      <c r="E263" s="299"/>
      <c r="F263" s="300"/>
      <c r="G263" s="299"/>
      <c r="H263" s="300"/>
      <c r="I263" s="290"/>
      <c r="J263" s="299"/>
      <c r="K263" s="300"/>
      <c r="L263" s="76"/>
      <c r="M263" s="63"/>
      <c r="N263" s="57"/>
    </row>
    <row r="264" spans="1:15" ht="15" hidden="1" customHeight="1" x14ac:dyDescent="0.35">
      <c r="A264" s="57"/>
      <c r="B264" s="62"/>
      <c r="C264" s="77"/>
      <c r="D264" s="99">
        <v>1</v>
      </c>
      <c r="E264" s="321" t="s">
        <v>144</v>
      </c>
      <c r="F264" s="322"/>
      <c r="G264" s="285">
        <v>0</v>
      </c>
      <c r="H264" s="286"/>
      <c r="I264" s="100">
        <v>1.1550000000000002E-3</v>
      </c>
      <c r="J264" s="319" t="str">
        <f>IF(ISERROR(E264*G264*I264),"-",E264*G264*I264)</f>
        <v>-</v>
      </c>
      <c r="K264" s="320"/>
      <c r="L264" s="76"/>
      <c r="M264" s="63"/>
      <c r="N264" s="57"/>
    </row>
    <row r="265" spans="1:15" ht="15" hidden="1" customHeight="1" x14ac:dyDescent="0.35">
      <c r="A265" s="57"/>
      <c r="B265" s="62"/>
      <c r="C265" s="77"/>
      <c r="D265" s="99">
        <v>2</v>
      </c>
      <c r="E265" s="321" t="s">
        <v>144</v>
      </c>
      <c r="F265" s="322"/>
      <c r="G265" s="285">
        <v>0</v>
      </c>
      <c r="H265" s="286"/>
      <c r="I265" s="100">
        <v>1.3699999999999999E-3</v>
      </c>
      <c r="J265" s="319" t="str">
        <f>IF(ISERROR(E265*G265*I265),"-",E265*G265*I265)</f>
        <v>-</v>
      </c>
      <c r="K265" s="320"/>
      <c r="L265" s="76"/>
      <c r="M265" s="63"/>
      <c r="N265" s="57"/>
    </row>
    <row r="266" spans="1:15" ht="15" hidden="1" customHeight="1" thickBot="1" x14ac:dyDescent="0.4">
      <c r="A266" s="57"/>
      <c r="B266" s="62"/>
      <c r="C266" s="77"/>
      <c r="D266" s="101">
        <v>3</v>
      </c>
      <c r="E266" s="302" t="s">
        <v>144</v>
      </c>
      <c r="F266" s="303"/>
      <c r="G266" s="285">
        <v>0</v>
      </c>
      <c r="H266" s="286"/>
      <c r="I266" s="102">
        <v>1.5E-3</v>
      </c>
      <c r="J266" s="309" t="str">
        <f>IF(ISERROR(E266*G266*I266),"-",E266*G266*I266)</f>
        <v>-</v>
      </c>
      <c r="K266" s="310"/>
      <c r="L266" s="76"/>
      <c r="M266" s="63"/>
      <c r="N266" s="57"/>
    </row>
    <row r="267" spans="1:15" ht="15" hidden="1" customHeight="1" thickTop="1" x14ac:dyDescent="0.35">
      <c r="A267" s="57"/>
      <c r="B267" s="62"/>
      <c r="C267" s="77"/>
      <c r="D267" s="323" t="s">
        <v>195</v>
      </c>
      <c r="E267" s="324"/>
      <c r="F267" s="324"/>
      <c r="G267" s="324"/>
      <c r="H267" s="324"/>
      <c r="I267" s="325"/>
      <c r="J267" s="264">
        <f>IF(O259=TRUE,SUM(J264,J265,J266)*1.05,SUM(J264,J265,J266))</f>
        <v>0</v>
      </c>
      <c r="K267" s="265"/>
      <c r="L267" s="76"/>
      <c r="M267" s="63"/>
      <c r="N267" s="57"/>
    </row>
    <row r="268" spans="1:15" ht="9" hidden="1" customHeight="1" x14ac:dyDescent="0.35">
      <c r="A268" s="57"/>
      <c r="B268" s="62"/>
      <c r="C268" s="77"/>
      <c r="D268" s="65"/>
      <c r="E268" s="65"/>
      <c r="F268" s="65"/>
      <c r="G268" s="65"/>
      <c r="H268" s="65"/>
      <c r="I268" s="65"/>
      <c r="J268" s="65"/>
      <c r="K268" s="65"/>
      <c r="L268" s="76"/>
      <c r="M268" s="63"/>
      <c r="N268" s="57"/>
    </row>
    <row r="269" spans="1:15" ht="15" hidden="1" customHeight="1" x14ac:dyDescent="0.35">
      <c r="A269" s="57"/>
      <c r="B269" s="62"/>
      <c r="C269" s="287" t="s">
        <v>193</v>
      </c>
      <c r="D269" s="288"/>
      <c r="E269" s="288"/>
      <c r="F269" s="288"/>
      <c r="G269" s="65"/>
      <c r="H269" s="65"/>
      <c r="I269" s="65"/>
      <c r="J269" s="65"/>
      <c r="K269" s="65"/>
      <c r="L269" s="76"/>
      <c r="M269" s="63"/>
      <c r="N269" s="57"/>
    </row>
    <row r="270" spans="1:15" ht="9.75" hidden="1" customHeight="1" x14ac:dyDescent="0.35">
      <c r="A270" s="57"/>
      <c r="B270" s="62"/>
      <c r="C270" s="84"/>
      <c r="D270" s="85"/>
      <c r="E270" s="85"/>
      <c r="F270" s="85"/>
      <c r="G270" s="65"/>
      <c r="H270" s="65"/>
      <c r="I270" s="65"/>
      <c r="J270" s="65"/>
      <c r="K270" s="65"/>
      <c r="L270" s="76"/>
      <c r="M270" s="63"/>
      <c r="N270" s="57"/>
    </row>
    <row r="271" spans="1:15" ht="15" hidden="1" customHeight="1" x14ac:dyDescent="0.35">
      <c r="A271" s="57"/>
      <c r="B271" s="62"/>
      <c r="C271" s="98"/>
      <c r="D271" s="289" t="s">
        <v>205</v>
      </c>
      <c r="E271" s="297" t="s">
        <v>204</v>
      </c>
      <c r="F271" s="298"/>
      <c r="G271" s="297" t="s">
        <v>206</v>
      </c>
      <c r="H271" s="298"/>
      <c r="I271" s="103" t="s">
        <v>207</v>
      </c>
      <c r="J271" s="297" t="s">
        <v>209</v>
      </c>
      <c r="K271" s="298"/>
      <c r="L271" s="76"/>
      <c r="M271" s="63"/>
      <c r="N271" s="57"/>
    </row>
    <row r="272" spans="1:15" ht="15" hidden="1" customHeight="1" x14ac:dyDescent="0.35">
      <c r="A272" s="57"/>
      <c r="B272" s="62"/>
      <c r="C272" s="98"/>
      <c r="D272" s="290"/>
      <c r="E272" s="299"/>
      <c r="F272" s="300"/>
      <c r="G272" s="299"/>
      <c r="H272" s="300"/>
      <c r="I272" s="104" t="s">
        <v>208</v>
      </c>
      <c r="J272" s="299"/>
      <c r="K272" s="300"/>
      <c r="L272" s="76"/>
      <c r="M272" s="63"/>
      <c r="N272" s="57"/>
    </row>
    <row r="273" spans="1:14" ht="15" hidden="1" customHeight="1" x14ac:dyDescent="0.35">
      <c r="A273" s="57"/>
      <c r="B273" s="62"/>
      <c r="C273" s="77"/>
      <c r="D273" s="99">
        <v>1</v>
      </c>
      <c r="E273" s="268" t="s">
        <v>146</v>
      </c>
      <c r="F273" s="269"/>
      <c r="G273" s="270">
        <f>G264</f>
        <v>0</v>
      </c>
      <c r="H273" s="271"/>
      <c r="I273" s="105" t="str">
        <f>IF(ISERROR(INDEX(Rates!$B$50:$B$56,MATCH('SME - SMECare'!E273,Rates!$A$50:$A$56,0),1)),"-",INDEX(Rates!$B$50:$B$56,MATCH('SME - SMECare'!E273,Rates!$A$50:$A$56,0),1))</f>
        <v>-</v>
      </c>
      <c r="J273" s="319" t="str">
        <f>IF(ISERROR(G273*I273),"-",G273*I273)</f>
        <v>-</v>
      </c>
      <c r="K273" s="320"/>
      <c r="L273" s="76"/>
      <c r="M273" s="63"/>
      <c r="N273" s="57"/>
    </row>
    <row r="274" spans="1:14" ht="15" hidden="1" customHeight="1" x14ac:dyDescent="0.35">
      <c r="A274" s="57"/>
      <c r="B274" s="62"/>
      <c r="C274" s="77"/>
      <c r="D274" s="99">
        <v>2</v>
      </c>
      <c r="E274" s="268" t="s">
        <v>146</v>
      </c>
      <c r="F274" s="269"/>
      <c r="G274" s="270">
        <f>G265</f>
        <v>0</v>
      </c>
      <c r="H274" s="271"/>
      <c r="I274" s="105" t="str">
        <f>IF(ISERROR(INDEX(Rates!$C$50:$C$56,MATCH('SME - SMECare'!E274,Rates!$A$50:$A$56,0),1)),"-",INDEX(Rates!$C$50:$C$56,MATCH('SME - SMECare'!E274,Rates!$A$50:$A$56,0),1))</f>
        <v>-</v>
      </c>
      <c r="J274" s="319" t="str">
        <f>IF(ISERROR(G274*I274),"-",G274*I274)</f>
        <v>-</v>
      </c>
      <c r="K274" s="320"/>
      <c r="L274" s="76"/>
      <c r="M274" s="63"/>
      <c r="N274" s="57"/>
    </row>
    <row r="275" spans="1:14" ht="15" hidden="1" customHeight="1" thickBot="1" x14ac:dyDescent="0.4">
      <c r="A275" s="57"/>
      <c r="B275" s="62"/>
      <c r="C275" s="77"/>
      <c r="D275" s="101">
        <v>3</v>
      </c>
      <c r="E275" s="268" t="s">
        <v>146</v>
      </c>
      <c r="F275" s="269"/>
      <c r="G275" s="270">
        <f>G266</f>
        <v>0</v>
      </c>
      <c r="H275" s="271"/>
      <c r="I275" s="105" t="str">
        <f>IF(ISERROR(INDEX(Rates!$D$50:$D$56,MATCH('SME - SMECare'!E275,Rates!$A$50:$A$56,0),1)),"-",INDEX(Rates!$D$50:$D$56,MATCH('SME - SMECare'!E275,Rates!$A$50:$A$56,0),1))</f>
        <v>-</v>
      </c>
      <c r="J275" s="309" t="str">
        <f>IF(ISERROR(G275*I275),"-",G275*I275)</f>
        <v>-</v>
      </c>
      <c r="K275" s="310"/>
      <c r="L275" s="76"/>
      <c r="M275" s="63"/>
      <c r="N275" s="57"/>
    </row>
    <row r="276" spans="1:14" ht="15" hidden="1" customHeight="1" thickTop="1" x14ac:dyDescent="0.35">
      <c r="A276" s="57"/>
      <c r="B276" s="62"/>
      <c r="C276" s="77"/>
      <c r="D276" s="323" t="s">
        <v>195</v>
      </c>
      <c r="E276" s="324"/>
      <c r="F276" s="324"/>
      <c r="G276" s="324"/>
      <c r="H276" s="324"/>
      <c r="I276" s="325"/>
      <c r="J276" s="264">
        <f>IF(O259=TRUE,SUM(J273,J274,J275)*1.05,SUM(J273,J274,J275))</f>
        <v>0</v>
      </c>
      <c r="K276" s="265"/>
      <c r="L276" s="76"/>
      <c r="M276" s="63"/>
      <c r="N276" s="57"/>
    </row>
    <row r="277" spans="1:14" ht="15" hidden="1" customHeight="1" thickBot="1" x14ac:dyDescent="0.4">
      <c r="A277" s="57"/>
      <c r="B277" s="62"/>
      <c r="C277" s="77"/>
      <c r="D277" s="106"/>
      <c r="E277" s="56"/>
      <c r="F277" s="56"/>
      <c r="G277" s="56"/>
      <c r="H277" s="56"/>
      <c r="I277" s="56"/>
      <c r="J277" s="107"/>
      <c r="K277" s="107"/>
      <c r="L277" s="76"/>
      <c r="M277" s="63"/>
      <c r="N277" s="57"/>
    </row>
    <row r="278" spans="1:14" ht="15" hidden="1" customHeight="1" thickBot="1" x14ac:dyDescent="0.4">
      <c r="A278" s="57"/>
      <c r="B278" s="62"/>
      <c r="C278" s="77"/>
      <c r="D278" s="272" t="s">
        <v>203</v>
      </c>
      <c r="E278" s="272"/>
      <c r="F278" s="272"/>
      <c r="G278" s="272"/>
      <c r="H278" s="272"/>
      <c r="I278" s="272"/>
      <c r="J278" s="306" t="str">
        <f>IF($E$57&gt;=2,J267+J276,"Not Applicable")</f>
        <v>Not Applicable</v>
      </c>
      <c r="K278" s="307"/>
      <c r="L278" s="76"/>
      <c r="M278" s="63"/>
      <c r="N278" s="57"/>
    </row>
    <row r="279" spans="1:14" ht="15" hidden="1" customHeight="1" thickBot="1" x14ac:dyDescent="0.4">
      <c r="A279" s="57"/>
      <c r="B279" s="62"/>
      <c r="C279" s="112"/>
      <c r="D279" s="113"/>
      <c r="E279" s="113"/>
      <c r="F279" s="113"/>
      <c r="G279" s="113"/>
      <c r="H279" s="113"/>
      <c r="I279" s="113"/>
      <c r="J279" s="113"/>
      <c r="K279" s="113"/>
      <c r="L279" s="114"/>
      <c r="M279" s="63"/>
      <c r="N279" s="57"/>
    </row>
    <row r="280" spans="1:14" ht="15" hidden="1" customHeight="1" thickBot="1" x14ac:dyDescent="0.4">
      <c r="A280" s="57"/>
      <c r="B280" s="124"/>
      <c r="C280" s="143"/>
      <c r="D280" s="143"/>
      <c r="E280" s="143"/>
      <c r="F280" s="143"/>
      <c r="G280" s="143"/>
      <c r="H280" s="143"/>
      <c r="I280" s="143"/>
      <c r="J280" s="143"/>
      <c r="K280" s="143"/>
      <c r="L280" s="143"/>
      <c r="M280" s="130"/>
      <c r="N280" s="57"/>
    </row>
    <row r="281" spans="1:14" ht="15" hidden="1" customHeight="1" thickTop="1" x14ac:dyDescent="0.35">
      <c r="A281" s="57"/>
      <c r="B281" s="60"/>
      <c r="C281" s="144"/>
      <c r="D281" s="144"/>
      <c r="E281" s="144"/>
      <c r="F281" s="144"/>
      <c r="G281" s="144"/>
      <c r="H281" s="144"/>
      <c r="I281" s="144"/>
      <c r="J281" s="144"/>
      <c r="K281" s="144"/>
      <c r="L281" s="144"/>
      <c r="M281" s="60"/>
      <c r="N281" s="57"/>
    </row>
    <row r="282" spans="1:14" ht="15" hidden="1" customHeight="1" thickBot="1" x14ac:dyDescent="0.4">
      <c r="A282" s="57"/>
      <c r="B282" s="141"/>
      <c r="C282" s="125"/>
      <c r="D282" s="125"/>
      <c r="E282" s="125"/>
      <c r="F282" s="125"/>
      <c r="G282" s="125"/>
      <c r="H282" s="125"/>
      <c r="I282" s="125"/>
      <c r="J282" s="125"/>
      <c r="K282" s="125"/>
      <c r="L282" s="125"/>
      <c r="M282" s="141"/>
      <c r="N282" s="57"/>
    </row>
    <row r="283" spans="1:14" ht="15" hidden="1" customHeight="1" thickTop="1" x14ac:dyDescent="0.35">
      <c r="A283" s="57"/>
      <c r="B283" s="62"/>
      <c r="C283" s="145"/>
      <c r="D283" s="145"/>
      <c r="E283" s="145"/>
      <c r="F283" s="145"/>
      <c r="G283" s="145"/>
      <c r="H283" s="145"/>
      <c r="I283" s="145"/>
      <c r="J283" s="145"/>
      <c r="K283" s="145"/>
      <c r="L283" s="145"/>
      <c r="M283" s="63"/>
      <c r="N283" s="57"/>
    </row>
    <row r="284" spans="1:14" ht="18" hidden="1" customHeight="1" x14ac:dyDescent="0.35">
      <c r="A284" s="57"/>
      <c r="B284" s="62"/>
      <c r="C284" s="294" t="s">
        <v>238</v>
      </c>
      <c r="D284" s="295"/>
      <c r="E284" s="295"/>
      <c r="F284" s="295"/>
      <c r="G284" s="295"/>
      <c r="H284" s="295"/>
      <c r="I284" s="295"/>
      <c r="J284" s="295"/>
      <c r="K284" s="295"/>
      <c r="L284" s="296"/>
      <c r="M284" s="63"/>
      <c r="N284" s="57"/>
    </row>
    <row r="285" spans="1:14" ht="6" hidden="1" customHeight="1" x14ac:dyDescent="0.35">
      <c r="A285" s="57"/>
      <c r="B285" s="62"/>
      <c r="C285" s="77"/>
      <c r="D285" s="65"/>
      <c r="E285" s="65"/>
      <c r="F285" s="65"/>
      <c r="G285" s="65"/>
      <c r="H285" s="65"/>
      <c r="I285" s="65"/>
      <c r="J285" s="65"/>
      <c r="K285" s="65"/>
      <c r="L285" s="76"/>
      <c r="M285" s="63"/>
      <c r="N285" s="57"/>
    </row>
    <row r="286" spans="1:14" ht="15" hidden="1" customHeight="1" x14ac:dyDescent="0.35">
      <c r="A286" s="57"/>
      <c r="B286" s="62"/>
      <c r="C286" s="262" t="s">
        <v>48</v>
      </c>
      <c r="D286" s="263"/>
      <c r="E286" s="311"/>
      <c r="F286" s="311"/>
      <c r="G286" s="311"/>
      <c r="H286" s="311"/>
      <c r="I286" s="311"/>
      <c r="J286" s="311"/>
      <c r="K286" s="311"/>
      <c r="L286" s="312"/>
      <c r="M286" s="63"/>
      <c r="N286" s="57"/>
    </row>
    <row r="287" spans="1:14" ht="6" hidden="1" customHeight="1" x14ac:dyDescent="0.35">
      <c r="A287" s="57"/>
      <c r="B287" s="62"/>
      <c r="C287" s="77"/>
      <c r="D287" s="65"/>
      <c r="E287" s="65"/>
      <c r="F287" s="65"/>
      <c r="G287" s="65"/>
      <c r="H287" s="65"/>
      <c r="I287" s="65"/>
      <c r="J287" s="65"/>
      <c r="K287" s="65"/>
      <c r="L287" s="76"/>
      <c r="M287" s="63"/>
      <c r="N287" s="57"/>
    </row>
    <row r="288" spans="1:14" ht="15" hidden="1" customHeight="1" x14ac:dyDescent="0.35">
      <c r="A288" s="57"/>
      <c r="B288" s="62"/>
      <c r="C288" s="252" t="s">
        <v>49</v>
      </c>
      <c r="D288" s="253"/>
      <c r="E288" s="253"/>
      <c r="F288" s="67"/>
      <c r="G288" s="67"/>
      <c r="H288" s="249" t="s">
        <v>10</v>
      </c>
      <c r="I288" s="249"/>
      <c r="J288" s="65"/>
      <c r="K288" s="249" t="s">
        <v>11</v>
      </c>
      <c r="L288" s="308"/>
      <c r="M288" s="63"/>
      <c r="N288" s="57"/>
    </row>
    <row r="289" spans="1:14" ht="6" hidden="1" customHeight="1" x14ac:dyDescent="0.35">
      <c r="A289" s="57"/>
      <c r="B289" s="62"/>
      <c r="C289" s="66"/>
      <c r="D289" s="67"/>
      <c r="E289" s="67"/>
      <c r="F289" s="67"/>
      <c r="G289" s="67"/>
      <c r="H289" s="67"/>
      <c r="I289" s="67"/>
      <c r="J289" s="67"/>
      <c r="K289" s="67"/>
      <c r="L289" s="68"/>
      <c r="M289" s="63"/>
      <c r="N289" s="57"/>
    </row>
    <row r="290" spans="1:14" ht="15" hidden="1" customHeight="1" x14ac:dyDescent="0.35">
      <c r="A290" s="57"/>
      <c r="B290" s="62"/>
      <c r="C290" s="262" t="s">
        <v>50</v>
      </c>
      <c r="D290" s="263"/>
      <c r="E290" s="263"/>
      <c r="F290" s="263"/>
      <c r="G290" s="263"/>
      <c r="H290" s="263"/>
      <c r="I290" s="67"/>
      <c r="J290" s="67"/>
      <c r="K290" s="67"/>
      <c r="L290" s="68"/>
      <c r="M290" s="63"/>
      <c r="N290" s="57"/>
    </row>
    <row r="291" spans="1:14" ht="6" hidden="1" customHeight="1" x14ac:dyDescent="0.35">
      <c r="A291" s="57"/>
      <c r="B291" s="62"/>
      <c r="C291" s="66"/>
      <c r="D291" s="67"/>
      <c r="E291" s="67"/>
      <c r="F291" s="67"/>
      <c r="G291" s="67"/>
      <c r="H291" s="67"/>
      <c r="I291" s="67"/>
      <c r="J291" s="67"/>
      <c r="K291" s="67"/>
      <c r="L291" s="68"/>
      <c r="M291" s="63"/>
      <c r="N291" s="57"/>
    </row>
    <row r="292" spans="1:14" ht="15" hidden="1" customHeight="1" x14ac:dyDescent="0.35">
      <c r="A292" s="57"/>
      <c r="B292" s="62"/>
      <c r="C292" s="66"/>
      <c r="D292" s="67" t="s">
        <v>8</v>
      </c>
      <c r="E292" s="67"/>
      <c r="F292" s="67" t="s">
        <v>9</v>
      </c>
      <c r="G292" s="67"/>
      <c r="H292" s="67"/>
      <c r="I292" s="67"/>
      <c r="J292" s="67"/>
      <c r="K292" s="67"/>
      <c r="L292" s="68"/>
      <c r="M292" s="63"/>
      <c r="N292" s="57"/>
    </row>
    <row r="293" spans="1:14" ht="6" hidden="1" customHeight="1" x14ac:dyDescent="0.35">
      <c r="A293" s="57"/>
      <c r="B293" s="62"/>
      <c r="C293" s="66"/>
      <c r="D293" s="67"/>
      <c r="E293" s="67"/>
      <c r="F293" s="67"/>
      <c r="G293" s="67"/>
      <c r="H293" s="67"/>
      <c r="I293" s="67"/>
      <c r="J293" s="67"/>
      <c r="K293" s="67"/>
      <c r="L293" s="68"/>
      <c r="M293" s="63"/>
      <c r="N293" s="57"/>
    </row>
    <row r="294" spans="1:14" ht="15" hidden="1" customHeight="1" x14ac:dyDescent="0.35">
      <c r="A294" s="57"/>
      <c r="B294" s="62"/>
      <c r="C294" s="262" t="s">
        <v>12</v>
      </c>
      <c r="D294" s="263"/>
      <c r="E294" s="263"/>
      <c r="F294" s="263"/>
      <c r="G294" s="263"/>
      <c r="H294" s="263"/>
      <c r="I294" s="263"/>
      <c r="J294" s="263"/>
      <c r="K294" s="67"/>
      <c r="L294" s="68"/>
      <c r="M294" s="63"/>
      <c r="N294" s="57"/>
    </row>
    <row r="295" spans="1:14" ht="15" hidden="1" customHeight="1" x14ac:dyDescent="0.35">
      <c r="A295" s="57"/>
      <c r="B295" s="62"/>
      <c r="C295" s="273"/>
      <c r="D295" s="274"/>
      <c r="E295" s="274"/>
      <c r="F295" s="274"/>
      <c r="G295" s="274"/>
      <c r="H295" s="274"/>
      <c r="I295" s="274"/>
      <c r="J295" s="274"/>
      <c r="K295" s="274"/>
      <c r="L295" s="275"/>
      <c r="M295" s="63"/>
      <c r="N295" s="57"/>
    </row>
    <row r="296" spans="1:14" ht="15" hidden="1" customHeight="1" x14ac:dyDescent="0.35">
      <c r="A296" s="57"/>
      <c r="B296" s="62"/>
      <c r="C296" s="273"/>
      <c r="D296" s="274"/>
      <c r="E296" s="274"/>
      <c r="F296" s="274"/>
      <c r="G296" s="274"/>
      <c r="H296" s="274"/>
      <c r="I296" s="274"/>
      <c r="J296" s="274"/>
      <c r="K296" s="274"/>
      <c r="L296" s="275"/>
      <c r="M296" s="63"/>
      <c r="N296" s="57"/>
    </row>
    <row r="297" spans="1:14" ht="6" hidden="1" customHeight="1" x14ac:dyDescent="0.35">
      <c r="A297" s="57"/>
      <c r="B297" s="62"/>
      <c r="C297" s="79"/>
      <c r="D297" s="80"/>
      <c r="E297" s="80"/>
      <c r="F297" s="80"/>
      <c r="G297" s="80"/>
      <c r="H297" s="80"/>
      <c r="I297" s="81"/>
      <c r="J297" s="81"/>
      <c r="K297" s="81"/>
      <c r="L297" s="82"/>
      <c r="M297" s="63"/>
      <c r="N297" s="57"/>
    </row>
    <row r="298" spans="1:14" ht="15" hidden="1" customHeight="1" x14ac:dyDescent="0.35">
      <c r="A298" s="57"/>
      <c r="B298" s="62"/>
      <c r="C298" s="252" t="s">
        <v>150</v>
      </c>
      <c r="D298" s="253"/>
      <c r="E298" s="253"/>
      <c r="F298" s="274"/>
      <c r="G298" s="274"/>
      <c r="H298" s="274"/>
      <c r="I298" s="274"/>
      <c r="J298" s="274"/>
      <c r="K298" s="274"/>
      <c r="L298" s="275"/>
      <c r="M298" s="63"/>
      <c r="N298" s="57"/>
    </row>
    <row r="299" spans="1:14" ht="6" hidden="1" customHeight="1" x14ac:dyDescent="0.35">
      <c r="A299" s="57"/>
      <c r="B299" s="62"/>
      <c r="C299" s="78"/>
      <c r="D299" s="74"/>
      <c r="E299" s="74"/>
      <c r="F299" s="74"/>
      <c r="G299" s="74"/>
      <c r="H299" s="74"/>
      <c r="I299" s="67"/>
      <c r="J299" s="67"/>
      <c r="K299" s="67"/>
      <c r="L299" s="68"/>
      <c r="M299" s="63"/>
      <c r="N299" s="57"/>
    </row>
    <row r="300" spans="1:14" ht="15" hidden="1" customHeight="1" x14ac:dyDescent="0.35">
      <c r="A300" s="57"/>
      <c r="B300" s="62"/>
      <c r="C300" s="315" t="s">
        <v>187</v>
      </c>
      <c r="D300" s="316"/>
      <c r="E300" s="316"/>
      <c r="F300" s="83"/>
      <c r="G300" s="65"/>
      <c r="H300" s="65"/>
      <c r="I300" s="65"/>
      <c r="J300" s="65"/>
      <c r="K300" s="65"/>
      <c r="L300" s="76"/>
      <c r="M300" s="63"/>
      <c r="N300" s="57"/>
    </row>
    <row r="301" spans="1:14" ht="6" hidden="1" customHeight="1" x14ac:dyDescent="0.35">
      <c r="A301" s="57"/>
      <c r="B301" s="62"/>
      <c r="C301" s="84"/>
      <c r="D301" s="85"/>
      <c r="E301" s="85"/>
      <c r="F301" s="85"/>
      <c r="G301" s="65"/>
      <c r="H301" s="65"/>
      <c r="I301" s="65"/>
      <c r="J301" s="65"/>
      <c r="K301" s="65"/>
      <c r="L301" s="76"/>
      <c r="M301" s="63"/>
      <c r="N301" s="57"/>
    </row>
    <row r="302" spans="1:14" ht="15" hidden="1" customHeight="1" x14ac:dyDescent="0.35">
      <c r="A302" s="57"/>
      <c r="B302" s="62"/>
      <c r="C302" s="77"/>
      <c r="D302" s="65"/>
      <c r="E302" s="65"/>
      <c r="F302" s="65"/>
      <c r="G302" s="272" t="s">
        <v>173</v>
      </c>
      <c r="H302" s="272"/>
      <c r="I302" s="65"/>
      <c r="J302" s="65"/>
      <c r="K302" s="65"/>
      <c r="L302" s="76"/>
      <c r="M302" s="63"/>
      <c r="N302" s="57"/>
    </row>
    <row r="303" spans="1:14" ht="5.25" hidden="1" customHeight="1" x14ac:dyDescent="0.35">
      <c r="A303" s="57"/>
      <c r="B303" s="62"/>
      <c r="C303" s="77"/>
      <c r="D303" s="65"/>
      <c r="E303" s="65"/>
      <c r="F303" s="65"/>
      <c r="G303" s="65"/>
      <c r="H303" s="65"/>
      <c r="I303" s="65"/>
      <c r="J303" s="65"/>
      <c r="K303" s="65"/>
      <c r="L303" s="76"/>
      <c r="M303" s="63"/>
      <c r="N303" s="57"/>
    </row>
    <row r="304" spans="1:14" ht="15" hidden="1" customHeight="1" x14ac:dyDescent="0.35">
      <c r="A304" s="57"/>
      <c r="B304" s="62"/>
      <c r="C304" s="77"/>
      <c r="D304" s="249" t="s">
        <v>175</v>
      </c>
      <c r="E304" s="249"/>
      <c r="F304" s="65"/>
      <c r="G304" s="317" t="str">
        <f>IF($E$57&gt;=3,"Please Enter Value","Not Applicable")</f>
        <v>Not Applicable</v>
      </c>
      <c r="H304" s="318"/>
      <c r="I304" s="65"/>
      <c r="J304" s="65"/>
      <c r="K304" s="65"/>
      <c r="L304" s="76"/>
      <c r="M304" s="63"/>
      <c r="N304" s="57"/>
    </row>
    <row r="305" spans="1:14" ht="6" hidden="1" customHeight="1" x14ac:dyDescent="0.35">
      <c r="A305" s="57"/>
      <c r="B305" s="62"/>
      <c r="C305" s="77"/>
      <c r="D305" s="65"/>
      <c r="E305" s="65"/>
      <c r="F305" s="65"/>
      <c r="G305" s="65"/>
      <c r="H305" s="65"/>
      <c r="I305" s="65"/>
      <c r="J305" s="65"/>
      <c r="K305" s="65"/>
      <c r="L305" s="76"/>
      <c r="M305" s="63"/>
      <c r="N305" s="57"/>
    </row>
    <row r="306" spans="1:14" ht="15" hidden="1" customHeight="1" x14ac:dyDescent="0.35">
      <c r="A306" s="57"/>
      <c r="B306" s="62"/>
      <c r="C306" s="77"/>
      <c r="D306" s="249" t="s">
        <v>176</v>
      </c>
      <c r="E306" s="249"/>
      <c r="F306" s="65"/>
      <c r="G306" s="317" t="str">
        <f>IF($E$57&gt;=3,"Please Enter Value","Not Applicable")</f>
        <v>Not Applicable</v>
      </c>
      <c r="H306" s="318"/>
      <c r="I306" s="65"/>
      <c r="J306" s="65"/>
      <c r="K306" s="65"/>
      <c r="L306" s="76"/>
      <c r="M306" s="63"/>
      <c r="N306" s="57"/>
    </row>
    <row r="307" spans="1:14" ht="6" hidden="1" customHeight="1" x14ac:dyDescent="0.35">
      <c r="A307" s="57"/>
      <c r="B307" s="62"/>
      <c r="C307" s="77"/>
      <c r="D307" s="65"/>
      <c r="E307" s="65"/>
      <c r="F307" s="65"/>
      <c r="G307" s="65"/>
      <c r="H307" s="65"/>
      <c r="I307" s="65"/>
      <c r="J307" s="65"/>
      <c r="K307" s="65"/>
      <c r="L307" s="76"/>
      <c r="M307" s="63"/>
      <c r="N307" s="57"/>
    </row>
    <row r="308" spans="1:14" ht="15" hidden="1" customHeight="1" x14ac:dyDescent="0.35">
      <c r="A308" s="57"/>
      <c r="B308" s="62"/>
      <c r="C308" s="77"/>
      <c r="D308" s="249" t="s">
        <v>177</v>
      </c>
      <c r="E308" s="249"/>
      <c r="F308" s="65"/>
      <c r="G308" s="317" t="str">
        <f>IF($E$57&gt;=3,"Please Enter Value","Not Applicable")</f>
        <v>Not Applicable</v>
      </c>
      <c r="H308" s="318"/>
      <c r="I308" s="65"/>
      <c r="J308" s="65"/>
      <c r="K308" s="65"/>
      <c r="L308" s="76"/>
      <c r="M308" s="63"/>
      <c r="N308" s="57"/>
    </row>
    <row r="309" spans="1:14" ht="6" hidden="1" customHeight="1" x14ac:dyDescent="0.35">
      <c r="A309" s="57"/>
      <c r="B309" s="62"/>
      <c r="C309" s="77"/>
      <c r="D309" s="65"/>
      <c r="E309" s="65"/>
      <c r="F309" s="65"/>
      <c r="G309" s="65"/>
      <c r="H309" s="65"/>
      <c r="I309" s="65"/>
      <c r="J309" s="65"/>
      <c r="K309" s="65"/>
      <c r="L309" s="76"/>
      <c r="M309" s="63"/>
      <c r="N309" s="57"/>
    </row>
    <row r="310" spans="1:14" ht="15" hidden="1" customHeight="1" x14ac:dyDescent="0.35">
      <c r="A310" s="57"/>
      <c r="B310" s="62"/>
      <c r="C310" s="77"/>
      <c r="D310" s="249" t="s">
        <v>178</v>
      </c>
      <c r="E310" s="249"/>
      <c r="F310" s="65"/>
      <c r="G310" s="317" t="str">
        <f>IF($E$57&gt;=3,"Please Enter Value","Not Applicable")</f>
        <v>Not Applicable</v>
      </c>
      <c r="H310" s="318"/>
      <c r="I310" s="65"/>
      <c r="J310" s="236" t="s">
        <v>530</v>
      </c>
      <c r="K310" s="237" t="str">
        <f>IF($E$57&gt;=3,"","N/A")</f>
        <v>N/A</v>
      </c>
      <c r="L310" s="76"/>
      <c r="M310" s="63"/>
      <c r="N310" s="57"/>
    </row>
    <row r="311" spans="1:14" ht="6" hidden="1" customHeight="1" x14ac:dyDescent="0.35">
      <c r="A311" s="57"/>
      <c r="B311" s="62"/>
      <c r="C311" s="77"/>
      <c r="D311" s="65"/>
      <c r="E311" s="65"/>
      <c r="F311" s="65"/>
      <c r="G311" s="65"/>
      <c r="H311" s="65"/>
      <c r="I311" s="65"/>
      <c r="J311" s="65"/>
      <c r="K311" s="65"/>
      <c r="L311" s="76"/>
      <c r="M311" s="63"/>
      <c r="N311" s="57"/>
    </row>
    <row r="312" spans="1:14" ht="15" hidden="1" customHeight="1" x14ac:dyDescent="0.35">
      <c r="A312" s="57"/>
      <c r="B312" s="62"/>
      <c r="C312" s="77"/>
      <c r="D312" s="65"/>
      <c r="E312" s="65"/>
      <c r="F312" s="65"/>
      <c r="G312" s="272" t="s">
        <v>180</v>
      </c>
      <c r="H312" s="272"/>
      <c r="I312" s="65"/>
      <c r="J312" s="328" t="s">
        <v>174</v>
      </c>
      <c r="K312" s="328"/>
      <c r="L312" s="329"/>
      <c r="M312" s="63"/>
      <c r="N312" s="57"/>
    </row>
    <row r="313" spans="1:14" ht="6" hidden="1" customHeight="1" x14ac:dyDescent="0.35">
      <c r="A313" s="57"/>
      <c r="B313" s="62"/>
      <c r="C313" s="77"/>
      <c r="D313" s="65"/>
      <c r="E313" s="65"/>
      <c r="F313" s="65"/>
      <c r="G313" s="86"/>
      <c r="H313" s="86"/>
      <c r="I313" s="65"/>
      <c r="J313" s="87"/>
      <c r="K313" s="87"/>
      <c r="L313" s="76"/>
      <c r="M313" s="63"/>
      <c r="N313" s="57"/>
    </row>
    <row r="314" spans="1:14" ht="15" hidden="1" customHeight="1" x14ac:dyDescent="0.35">
      <c r="A314" s="57"/>
      <c r="B314" s="62"/>
      <c r="C314" s="77"/>
      <c r="D314" s="249" t="s">
        <v>179</v>
      </c>
      <c r="E314" s="249"/>
      <c r="F314" s="65"/>
      <c r="G314" s="266">
        <f>SUM(G304,G306,G308,G310)</f>
        <v>0</v>
      </c>
      <c r="H314" s="267"/>
      <c r="I314" s="65"/>
      <c r="J314" s="336" t="str">
        <f>IF(ISERROR(IF($E$57&gt;=3,G314*K310,"Not Applicable")),"Please Enter Rate",IF($E$57&gt;=3,G314*K310,"Not Applicable"))</f>
        <v>Not Applicable</v>
      </c>
      <c r="K314" s="337"/>
      <c r="L314" s="76"/>
      <c r="M314" s="63"/>
      <c r="N314" s="57"/>
    </row>
    <row r="315" spans="1:14" ht="6" hidden="1" customHeight="1" x14ac:dyDescent="0.35">
      <c r="A315" s="57"/>
      <c r="B315" s="62"/>
      <c r="C315" s="77"/>
      <c r="D315" s="106"/>
      <c r="E315" s="106"/>
      <c r="F315" s="65"/>
      <c r="G315" s="56"/>
      <c r="H315" s="56"/>
      <c r="I315" s="65"/>
      <c r="J315" s="56"/>
      <c r="K315" s="56"/>
      <c r="L315" s="76"/>
      <c r="M315" s="63"/>
      <c r="N315" s="57"/>
    </row>
    <row r="316" spans="1:14" ht="15" hidden="1" customHeight="1" x14ac:dyDescent="0.35">
      <c r="A316" s="57"/>
      <c r="B316" s="62"/>
      <c r="C316" s="157" t="s">
        <v>211</v>
      </c>
      <c r="D316" s="158"/>
      <c r="E316" s="158"/>
      <c r="F316" s="158"/>
      <c r="G316" s="158"/>
      <c r="H316" s="158"/>
      <c r="I316" s="158"/>
      <c r="J316" s="158"/>
      <c r="K316" s="158"/>
      <c r="L316" s="159"/>
      <c r="M316" s="63"/>
      <c r="N316" s="57"/>
    </row>
    <row r="317" spans="1:14" ht="6" hidden="1" customHeight="1" x14ac:dyDescent="0.35">
      <c r="A317" s="57"/>
      <c r="B317" s="62"/>
      <c r="C317" s="89"/>
      <c r="D317" s="90"/>
      <c r="E317" s="90"/>
      <c r="F317" s="90"/>
      <c r="G317" s="90"/>
      <c r="H317" s="90"/>
      <c r="I317" s="90"/>
      <c r="J317" s="90"/>
      <c r="K317" s="90"/>
      <c r="L317" s="91"/>
      <c r="M317" s="63"/>
      <c r="N317" s="57"/>
    </row>
    <row r="318" spans="1:14" ht="6" hidden="1" customHeight="1" x14ac:dyDescent="0.35">
      <c r="A318" s="57"/>
      <c r="B318" s="62"/>
      <c r="C318" s="66"/>
      <c r="D318" s="67"/>
      <c r="E318" s="67"/>
      <c r="F318" s="67"/>
      <c r="G318" s="67"/>
      <c r="H318" s="67"/>
      <c r="I318" s="67"/>
      <c r="J318" s="67"/>
      <c r="K318" s="67"/>
      <c r="L318" s="68"/>
      <c r="M318" s="63"/>
      <c r="N318" s="57"/>
    </row>
    <row r="319" spans="1:14" ht="15" hidden="1" customHeight="1" x14ac:dyDescent="0.35">
      <c r="A319" s="57"/>
      <c r="B319" s="62"/>
      <c r="C319" s="315" t="s">
        <v>199</v>
      </c>
      <c r="D319" s="316"/>
      <c r="E319" s="316"/>
      <c r="F319" s="83"/>
      <c r="G319" s="65"/>
      <c r="H319" s="65"/>
      <c r="I319" s="65"/>
      <c r="J319" s="65"/>
      <c r="K319" s="65"/>
      <c r="L319" s="76"/>
      <c r="M319" s="63"/>
      <c r="N319" s="57"/>
    </row>
    <row r="320" spans="1:14" ht="6" hidden="1" customHeight="1" x14ac:dyDescent="0.35">
      <c r="A320" s="57"/>
      <c r="B320" s="62"/>
      <c r="C320" s="84"/>
      <c r="D320" s="85"/>
      <c r="E320" s="85"/>
      <c r="F320" s="85"/>
      <c r="G320" s="65"/>
      <c r="H320" s="65"/>
      <c r="I320" s="65"/>
      <c r="J320" s="65"/>
      <c r="K320" s="65"/>
      <c r="L320" s="76"/>
      <c r="M320" s="63"/>
      <c r="N320" s="57"/>
    </row>
    <row r="321" spans="1:14" ht="15" hidden="1" customHeight="1" x14ac:dyDescent="0.35">
      <c r="A321" s="57"/>
      <c r="B321" s="62"/>
      <c r="C321" s="77"/>
      <c r="D321" s="65"/>
      <c r="E321" s="65"/>
      <c r="F321" s="65"/>
      <c r="G321" s="272" t="s">
        <v>173</v>
      </c>
      <c r="H321" s="272"/>
      <c r="I321" s="65"/>
      <c r="J321" s="65"/>
      <c r="K321" s="65"/>
      <c r="L321" s="76"/>
      <c r="M321" s="63"/>
      <c r="N321" s="57"/>
    </row>
    <row r="322" spans="1:14" ht="6" hidden="1" customHeight="1" x14ac:dyDescent="0.35">
      <c r="A322" s="57"/>
      <c r="B322" s="62"/>
      <c r="C322" s="77"/>
      <c r="D322" s="65"/>
      <c r="E322" s="65"/>
      <c r="F322" s="65"/>
      <c r="G322" s="65"/>
      <c r="H322" s="65"/>
      <c r="I322" s="65"/>
      <c r="J322" s="65"/>
      <c r="K322" s="65"/>
      <c r="L322" s="76"/>
      <c r="M322" s="63"/>
      <c r="N322" s="57"/>
    </row>
    <row r="323" spans="1:14" ht="15" hidden="1" customHeight="1" x14ac:dyDescent="0.35">
      <c r="A323" s="57"/>
      <c r="B323" s="62"/>
      <c r="C323" s="77"/>
      <c r="D323" s="249" t="s">
        <v>181</v>
      </c>
      <c r="E323" s="249"/>
      <c r="F323" s="65"/>
      <c r="G323" s="317" t="str">
        <f>IF(AND($C$64="Other",$E$57&gt;=3),"Please Enter Value",IF($E$57&gt;=3,$G$111,"Not Applicable"))</f>
        <v>Not Applicable</v>
      </c>
      <c r="H323" s="318"/>
      <c r="I323" s="65"/>
      <c r="J323" s="236" t="s">
        <v>530</v>
      </c>
      <c r="K323" s="237" t="str">
        <f>IF($E$57&gt;=3,"","N/A")</f>
        <v>N/A</v>
      </c>
      <c r="L323" s="76"/>
      <c r="M323" s="63"/>
      <c r="N323" s="57"/>
    </row>
    <row r="324" spans="1:14" ht="6" hidden="1" customHeight="1" x14ac:dyDescent="0.35">
      <c r="A324" s="57"/>
      <c r="B324" s="62"/>
      <c r="C324" s="77"/>
      <c r="D324" s="65"/>
      <c r="E324" s="65"/>
      <c r="F324" s="65"/>
      <c r="G324" s="65"/>
      <c r="H324" s="65"/>
      <c r="I324" s="65"/>
      <c r="J324" s="65"/>
      <c r="K324" s="65"/>
      <c r="L324" s="76"/>
      <c r="M324" s="63"/>
      <c r="N324" s="57"/>
    </row>
    <row r="325" spans="1:14" ht="15" hidden="1" customHeight="1" x14ac:dyDescent="0.35">
      <c r="A325" s="57"/>
      <c r="B325" s="62"/>
      <c r="C325" s="77"/>
      <c r="D325" s="249" t="s">
        <v>182</v>
      </c>
      <c r="E325" s="249"/>
      <c r="F325" s="65"/>
      <c r="G325" s="266" t="str">
        <f>IF($E$57&gt;=3,$G$113,"Not Applicable")</f>
        <v>Not Applicable</v>
      </c>
      <c r="H325" s="267"/>
      <c r="I325" s="65"/>
      <c r="J325" s="236" t="s">
        <v>530</v>
      </c>
      <c r="K325" s="237" t="str">
        <f>IF($E$57&gt;=3,"","N/A")</f>
        <v>N/A</v>
      </c>
      <c r="L325" s="76"/>
      <c r="M325" s="63"/>
      <c r="N325" s="57"/>
    </row>
    <row r="326" spans="1:14" ht="6" hidden="1" customHeight="1" x14ac:dyDescent="0.35">
      <c r="A326" s="57"/>
      <c r="B326" s="62"/>
      <c r="C326" s="77"/>
      <c r="D326" s="65"/>
      <c r="E326" s="65"/>
      <c r="F326" s="65"/>
      <c r="G326" s="65"/>
      <c r="H326" s="65"/>
      <c r="I326" s="65"/>
      <c r="J326" s="65"/>
      <c r="K326" s="65"/>
      <c r="L326" s="76"/>
      <c r="M326" s="63"/>
      <c r="N326" s="57"/>
    </row>
    <row r="327" spans="1:14" ht="15" hidden="1" customHeight="1" x14ac:dyDescent="0.35">
      <c r="A327" s="57"/>
      <c r="B327" s="62"/>
      <c r="C327" s="77"/>
      <c r="D327" s="65"/>
      <c r="E327" s="65"/>
      <c r="F327" s="65"/>
      <c r="G327" s="272" t="s">
        <v>180</v>
      </c>
      <c r="H327" s="272"/>
      <c r="I327" s="65"/>
      <c r="J327" s="328" t="s">
        <v>174</v>
      </c>
      <c r="K327" s="328"/>
      <c r="L327" s="329"/>
      <c r="M327" s="63"/>
      <c r="N327" s="57"/>
    </row>
    <row r="328" spans="1:14" ht="5.25" hidden="1" customHeight="1" x14ac:dyDescent="0.35">
      <c r="A328" s="57"/>
      <c r="B328" s="62"/>
      <c r="C328" s="77"/>
      <c r="D328" s="65"/>
      <c r="E328" s="65"/>
      <c r="F328" s="65"/>
      <c r="G328" s="86"/>
      <c r="H328" s="86"/>
      <c r="I328" s="65"/>
      <c r="J328" s="87"/>
      <c r="K328" s="87"/>
      <c r="L328" s="76"/>
      <c r="M328" s="63"/>
      <c r="N328" s="57"/>
    </row>
    <row r="329" spans="1:14" ht="15" hidden="1" customHeight="1" x14ac:dyDescent="0.35">
      <c r="A329" s="57"/>
      <c r="B329" s="62"/>
      <c r="C329" s="77"/>
      <c r="D329" s="249" t="s">
        <v>179</v>
      </c>
      <c r="E329" s="249"/>
      <c r="F329" s="65"/>
      <c r="G329" s="266">
        <f>SUM(G323,G325)</f>
        <v>0</v>
      </c>
      <c r="H329" s="267"/>
      <c r="I329" s="65"/>
      <c r="J329" s="336" t="str">
        <f>IF(ISERROR(IF($E$57&gt;=3,(G323*K323)+(G325*K325),"Not Applicable")),"Please Enter Rates",IF($E$57&gt;=3,(G323*K323)+(G325*K325),"Not Applicable"))</f>
        <v>Not Applicable</v>
      </c>
      <c r="K329" s="337"/>
      <c r="L329" s="76"/>
      <c r="M329" s="63"/>
      <c r="N329" s="57"/>
    </row>
    <row r="330" spans="1:14" ht="6" hidden="1" customHeight="1" x14ac:dyDescent="0.35">
      <c r="A330" s="57"/>
      <c r="B330" s="62"/>
      <c r="C330" s="89"/>
      <c r="D330" s="90"/>
      <c r="E330" s="90"/>
      <c r="F330" s="90"/>
      <c r="G330" s="90"/>
      <c r="H330" s="90"/>
      <c r="I330" s="90"/>
      <c r="J330" s="90"/>
      <c r="K330" s="90"/>
      <c r="L330" s="91"/>
      <c r="M330" s="63"/>
      <c r="N330" s="57"/>
    </row>
    <row r="331" spans="1:14" ht="6" hidden="1" customHeight="1" x14ac:dyDescent="0.35">
      <c r="A331" s="57"/>
      <c r="B331" s="62"/>
      <c r="C331" s="66"/>
      <c r="D331" s="67"/>
      <c r="E331" s="67"/>
      <c r="F331" s="67"/>
      <c r="G331" s="67"/>
      <c r="H331" s="67"/>
      <c r="I331" s="67"/>
      <c r="J331" s="67"/>
      <c r="K331" s="67"/>
      <c r="L331" s="68"/>
      <c r="M331" s="63"/>
      <c r="N331" s="57"/>
    </row>
    <row r="332" spans="1:14" ht="15" hidden="1" customHeight="1" x14ac:dyDescent="0.35">
      <c r="A332" s="57"/>
      <c r="B332" s="62"/>
      <c r="C332" s="315" t="s">
        <v>189</v>
      </c>
      <c r="D332" s="316"/>
      <c r="E332" s="316"/>
      <c r="F332" s="316"/>
      <c r="G332" s="316"/>
      <c r="H332" s="316"/>
      <c r="I332" s="316"/>
      <c r="J332" s="65"/>
      <c r="K332" s="65"/>
      <c r="L332" s="76"/>
      <c r="M332" s="63"/>
      <c r="N332" s="57"/>
    </row>
    <row r="333" spans="1:14" ht="6" hidden="1" customHeight="1" x14ac:dyDescent="0.35">
      <c r="A333" s="57"/>
      <c r="B333" s="62"/>
      <c r="C333" s="84"/>
      <c r="D333" s="85"/>
      <c r="E333" s="85"/>
      <c r="F333" s="65"/>
      <c r="G333" s="65"/>
      <c r="H333" s="65"/>
      <c r="I333" s="65"/>
      <c r="J333" s="65"/>
      <c r="K333" s="65"/>
      <c r="L333" s="76"/>
      <c r="M333" s="63"/>
      <c r="N333" s="57"/>
    </row>
    <row r="334" spans="1:14" ht="15" hidden="1" customHeight="1" x14ac:dyDescent="0.35">
      <c r="A334" s="57"/>
      <c r="B334" s="62"/>
      <c r="C334" s="84"/>
      <c r="D334" s="85"/>
      <c r="E334" s="85"/>
      <c r="F334" s="65"/>
      <c r="G334" s="65"/>
      <c r="H334" s="65"/>
      <c r="I334" s="65"/>
      <c r="J334" s="245" t="s">
        <v>539</v>
      </c>
      <c r="K334" s="245" t="s">
        <v>540</v>
      </c>
      <c r="L334" s="76"/>
      <c r="M334" s="63"/>
      <c r="N334" s="57"/>
    </row>
    <row r="335" spans="1:14" ht="15" hidden="1" customHeight="1" x14ac:dyDescent="0.35">
      <c r="A335" s="57"/>
      <c r="B335" s="62"/>
      <c r="C335" s="84"/>
      <c r="D335" s="85"/>
      <c r="E335" s="85"/>
      <c r="F335" s="65"/>
      <c r="G335" s="65"/>
      <c r="H335" s="65"/>
      <c r="I335" s="65"/>
      <c r="J335" s="237" t="str">
        <f>IF($E$57&gt;=3,"","N/A")</f>
        <v>N/A</v>
      </c>
      <c r="K335" s="237" t="str">
        <f>IF($E$57&gt;=3,"","N/A")</f>
        <v>N/A</v>
      </c>
      <c r="L335" s="76"/>
      <c r="M335" s="63"/>
      <c r="N335" s="57"/>
    </row>
    <row r="336" spans="1:14" ht="6" hidden="1" customHeight="1" x14ac:dyDescent="0.35">
      <c r="A336" s="57"/>
      <c r="B336" s="62"/>
      <c r="C336" s="84"/>
      <c r="D336" s="85"/>
      <c r="E336" s="85"/>
      <c r="F336" s="65"/>
      <c r="G336" s="65"/>
      <c r="H336" s="65"/>
      <c r="I336" s="65"/>
      <c r="J336" s="65"/>
      <c r="K336" s="65"/>
      <c r="L336" s="76"/>
      <c r="M336" s="63"/>
      <c r="N336" s="57"/>
    </row>
    <row r="337" spans="1:14" ht="15" hidden="1" customHeight="1" x14ac:dyDescent="0.35">
      <c r="A337" s="57"/>
      <c r="B337" s="62"/>
      <c r="C337" s="77"/>
      <c r="D337" s="65"/>
      <c r="E337" s="65"/>
      <c r="F337" s="65"/>
      <c r="G337" s="249" t="s">
        <v>184</v>
      </c>
      <c r="H337" s="249"/>
      <c r="I337" s="65"/>
      <c r="J337" s="328" t="s">
        <v>174</v>
      </c>
      <c r="K337" s="328"/>
      <c r="L337" s="329"/>
      <c r="M337" s="63"/>
      <c r="N337" s="57"/>
    </row>
    <row r="338" spans="1:14" ht="6" hidden="1" customHeight="1" x14ac:dyDescent="0.35">
      <c r="A338" s="57"/>
      <c r="B338" s="62"/>
      <c r="C338" s="77"/>
      <c r="D338" s="65"/>
      <c r="E338" s="65"/>
      <c r="F338" s="65"/>
      <c r="G338" s="65"/>
      <c r="H338" s="65"/>
      <c r="I338" s="65"/>
      <c r="J338" s="87"/>
      <c r="K338" s="87"/>
      <c r="L338" s="76"/>
      <c r="M338" s="63"/>
      <c r="N338" s="57"/>
    </row>
    <row r="339" spans="1:14" ht="15" hidden="1" customHeight="1" x14ac:dyDescent="0.35">
      <c r="A339" s="57"/>
      <c r="B339" s="62"/>
      <c r="C339" s="77"/>
      <c r="D339" s="249" t="s">
        <v>170</v>
      </c>
      <c r="E339" s="249"/>
      <c r="F339" s="250"/>
      <c r="G339" s="266" t="str">
        <f>IF($E$57&gt;=3,$G$127,"Not Applicable")</f>
        <v>Not Applicable</v>
      </c>
      <c r="H339" s="267"/>
      <c r="I339" s="65"/>
      <c r="J339" s="336" t="str">
        <f>IF(ISERROR(IF($E$57&gt;=3,G339*J335,"Not Applicable")),"Please Enter Rate",IF($E$57&gt;=3,G339*J335,"Not Applicable"))</f>
        <v>Not Applicable</v>
      </c>
      <c r="K339" s="337"/>
      <c r="L339" s="76"/>
      <c r="M339" s="63"/>
      <c r="N339" s="57"/>
    </row>
    <row r="340" spans="1:14" ht="6" hidden="1" customHeight="1" x14ac:dyDescent="0.35">
      <c r="A340" s="57"/>
      <c r="B340" s="62"/>
      <c r="C340" s="77"/>
      <c r="D340" s="88"/>
      <c r="E340" s="88"/>
      <c r="F340" s="65"/>
      <c r="G340" s="56"/>
      <c r="H340" s="56"/>
      <c r="I340" s="65"/>
      <c r="J340" s="56"/>
      <c r="K340" s="56"/>
      <c r="L340" s="76"/>
      <c r="M340" s="63"/>
      <c r="N340" s="57"/>
    </row>
    <row r="341" spans="1:14" ht="15" hidden="1" customHeight="1" x14ac:dyDescent="0.35">
      <c r="A341" s="57"/>
      <c r="B341" s="62"/>
      <c r="C341" s="77"/>
      <c r="D341" s="249" t="s">
        <v>169</v>
      </c>
      <c r="E341" s="249"/>
      <c r="F341" s="249"/>
      <c r="G341" s="317" t="s">
        <v>144</v>
      </c>
      <c r="H341" s="318"/>
      <c r="I341" s="65"/>
      <c r="J341" s="336" t="str">
        <f>IF(ISERROR(IF($E$57&gt;=3,G341*K335,"Not Applicable")),"Please Enter Rate",IF($E$57&gt;=3,G341*K335,"Not Applicable"))</f>
        <v>Not Applicable</v>
      </c>
      <c r="K341" s="337"/>
      <c r="L341" s="76"/>
      <c r="M341" s="63"/>
      <c r="N341" s="57"/>
    </row>
    <row r="342" spans="1:14" ht="6" hidden="1" customHeight="1" x14ac:dyDescent="0.35">
      <c r="A342" s="57"/>
      <c r="B342" s="62"/>
      <c r="C342" s="89"/>
      <c r="D342" s="90"/>
      <c r="E342" s="90"/>
      <c r="F342" s="90"/>
      <c r="G342" s="90"/>
      <c r="H342" s="90"/>
      <c r="I342" s="90"/>
      <c r="J342" s="90"/>
      <c r="K342" s="90"/>
      <c r="L342" s="91"/>
      <c r="M342" s="63"/>
      <c r="N342" s="57"/>
    </row>
    <row r="343" spans="1:14" ht="6" hidden="1" customHeight="1" x14ac:dyDescent="0.35">
      <c r="A343" s="57"/>
      <c r="B343" s="62"/>
      <c r="C343" s="79"/>
      <c r="D343" s="80"/>
      <c r="E343" s="80"/>
      <c r="F343" s="80"/>
      <c r="G343" s="80"/>
      <c r="H343" s="80"/>
      <c r="I343" s="81"/>
      <c r="J343" s="81"/>
      <c r="K343" s="81"/>
      <c r="L343" s="82"/>
      <c r="M343" s="63"/>
      <c r="N343" s="57"/>
    </row>
    <row r="344" spans="1:14" ht="15" hidden="1" customHeight="1" x14ac:dyDescent="0.35">
      <c r="A344" s="57"/>
      <c r="B344" s="62"/>
      <c r="C344" s="315" t="s">
        <v>202</v>
      </c>
      <c r="D344" s="316"/>
      <c r="E344" s="316"/>
      <c r="F344" s="316"/>
      <c r="G344" s="316"/>
      <c r="H344" s="316"/>
      <c r="I344" s="316"/>
      <c r="J344" s="65"/>
      <c r="K344" s="65"/>
      <c r="L344" s="76"/>
      <c r="M344" s="63"/>
      <c r="N344" s="57"/>
    </row>
    <row r="345" spans="1:14" ht="6" hidden="1" customHeight="1" x14ac:dyDescent="0.35">
      <c r="A345" s="57"/>
      <c r="B345" s="62"/>
      <c r="C345" s="84"/>
      <c r="D345" s="85"/>
      <c r="E345" s="85"/>
      <c r="F345" s="85"/>
      <c r="G345" s="65"/>
      <c r="H345" s="65"/>
      <c r="I345" s="65"/>
      <c r="J345" s="65"/>
      <c r="K345" s="65"/>
      <c r="L345" s="76"/>
      <c r="M345" s="63"/>
      <c r="N345" s="57"/>
    </row>
    <row r="346" spans="1:14" ht="15" hidden="1" customHeight="1" x14ac:dyDescent="0.35">
      <c r="A346" s="57"/>
      <c r="B346" s="62"/>
      <c r="C346" s="77"/>
      <c r="D346" s="65"/>
      <c r="E346" s="65"/>
      <c r="F346" s="65"/>
      <c r="G346" s="73" t="s">
        <v>190</v>
      </c>
      <c r="H346" s="73"/>
      <c r="I346" s="65"/>
      <c r="J346" s="65"/>
      <c r="K346" s="65"/>
      <c r="L346" s="76"/>
      <c r="M346" s="63"/>
      <c r="N346" s="57"/>
    </row>
    <row r="347" spans="1:14" ht="6" hidden="1" customHeight="1" x14ac:dyDescent="0.35">
      <c r="A347" s="57"/>
      <c r="B347" s="62"/>
      <c r="C347" s="77"/>
      <c r="D347" s="65"/>
      <c r="E347" s="65"/>
      <c r="F347" s="65"/>
      <c r="G347" s="65"/>
      <c r="H347" s="65"/>
      <c r="I347" s="65"/>
      <c r="J347" s="65"/>
      <c r="K347" s="65"/>
      <c r="L347" s="76"/>
      <c r="M347" s="63"/>
      <c r="N347" s="57"/>
    </row>
    <row r="348" spans="1:14" ht="15" hidden="1" customHeight="1" x14ac:dyDescent="0.35">
      <c r="A348" s="57"/>
      <c r="B348" s="62"/>
      <c r="C348" s="77"/>
      <c r="D348" s="249" t="s">
        <v>185</v>
      </c>
      <c r="E348" s="249"/>
      <c r="F348" s="250"/>
      <c r="G348" s="338" t="s">
        <v>146</v>
      </c>
      <c r="H348" s="339"/>
      <c r="I348" s="65"/>
      <c r="J348" s="65"/>
      <c r="K348" s="65"/>
      <c r="L348" s="76"/>
      <c r="M348" s="63"/>
      <c r="N348" s="57"/>
    </row>
    <row r="349" spans="1:14" ht="6" hidden="1" customHeight="1" x14ac:dyDescent="0.35">
      <c r="A349" s="57"/>
      <c r="B349" s="62"/>
      <c r="C349" s="77"/>
      <c r="D349" s="65"/>
      <c r="E349" s="65"/>
      <c r="F349" s="65"/>
      <c r="G349" s="65"/>
      <c r="H349" s="65"/>
      <c r="I349" s="65"/>
      <c r="J349" s="65"/>
      <c r="K349" s="65"/>
      <c r="L349" s="76"/>
      <c r="M349" s="63"/>
      <c r="N349" s="57"/>
    </row>
    <row r="350" spans="1:14" ht="15" hidden="1" customHeight="1" x14ac:dyDescent="0.35">
      <c r="A350" s="57"/>
      <c r="B350" s="62"/>
      <c r="C350" s="77"/>
      <c r="D350" s="73" t="s">
        <v>196</v>
      </c>
      <c r="E350" s="73"/>
      <c r="F350" s="65"/>
      <c r="G350" s="317" t="str">
        <f>IF($E$57&gt;=3,"Please Enter Value","Not Applicable")</f>
        <v>Not Applicable</v>
      </c>
      <c r="H350" s="318"/>
      <c r="I350" s="65"/>
      <c r="J350" s="65"/>
      <c r="K350" s="65"/>
      <c r="L350" s="76"/>
      <c r="M350" s="63"/>
      <c r="N350" s="57"/>
    </row>
    <row r="351" spans="1:14" ht="6" hidden="1" customHeight="1" x14ac:dyDescent="0.35">
      <c r="A351" s="57"/>
      <c r="B351" s="62"/>
      <c r="C351" s="77"/>
      <c r="D351" s="65"/>
      <c r="E351" s="65"/>
      <c r="F351" s="65"/>
      <c r="G351" s="65"/>
      <c r="H351" s="65"/>
      <c r="I351" s="65"/>
      <c r="J351" s="65"/>
      <c r="K351" s="65"/>
      <c r="L351" s="76"/>
      <c r="M351" s="63"/>
      <c r="N351" s="57"/>
    </row>
    <row r="352" spans="1:14" ht="15" hidden="1" customHeight="1" x14ac:dyDescent="0.35">
      <c r="A352" s="57"/>
      <c r="B352" s="62"/>
      <c r="C352" s="77"/>
      <c r="D352" s="249" t="s">
        <v>51</v>
      </c>
      <c r="E352" s="249"/>
      <c r="F352" s="65"/>
      <c r="G352" s="317" t="str">
        <f>IF($E$57&gt;=3,"Please Enter Value","Not Applicable")</f>
        <v>Not Applicable</v>
      </c>
      <c r="H352" s="318"/>
      <c r="I352" s="65"/>
      <c r="J352" s="65"/>
      <c r="K352" s="65"/>
      <c r="L352" s="76"/>
      <c r="M352" s="63"/>
      <c r="N352" s="57"/>
    </row>
    <row r="353" spans="1:14" ht="15" hidden="1" customHeight="1" x14ac:dyDescent="0.35">
      <c r="A353" s="57"/>
      <c r="B353" s="62"/>
      <c r="C353" s="77"/>
      <c r="D353" s="65" t="s">
        <v>197</v>
      </c>
      <c r="E353" s="65"/>
      <c r="F353" s="65"/>
      <c r="G353" s="65"/>
      <c r="H353" s="65"/>
      <c r="I353" s="65"/>
      <c r="J353" s="65"/>
      <c r="K353" s="65"/>
      <c r="L353" s="76"/>
      <c r="M353" s="63"/>
      <c r="N353" s="57"/>
    </row>
    <row r="354" spans="1:14" ht="15" hidden="1" customHeight="1" x14ac:dyDescent="0.35">
      <c r="A354" s="57"/>
      <c r="B354" s="62"/>
      <c r="C354" s="77"/>
      <c r="D354" s="65"/>
      <c r="E354" s="65"/>
      <c r="F354" s="65"/>
      <c r="G354" s="65"/>
      <c r="H354" s="65"/>
      <c r="I354" s="65"/>
      <c r="J354" s="236" t="s">
        <v>530</v>
      </c>
      <c r="K354" s="237" t="str">
        <f>IF($E$57&gt;=3,"","N/A")</f>
        <v>N/A</v>
      </c>
      <c r="L354" s="76"/>
      <c r="M354" s="63"/>
      <c r="N354" s="57"/>
    </row>
    <row r="355" spans="1:14" ht="6" hidden="1" customHeight="1" x14ac:dyDescent="0.35">
      <c r="A355" s="57"/>
      <c r="B355" s="62"/>
      <c r="C355" s="77"/>
      <c r="D355" s="65"/>
      <c r="E355" s="65"/>
      <c r="F355" s="65"/>
      <c r="G355" s="65"/>
      <c r="H355" s="65"/>
      <c r="I355" s="65"/>
      <c r="J355" s="236"/>
      <c r="K355" s="236"/>
      <c r="L355" s="76"/>
      <c r="M355" s="63"/>
      <c r="N355" s="57"/>
    </row>
    <row r="356" spans="1:14" ht="15" hidden="1" customHeight="1" x14ac:dyDescent="0.35">
      <c r="A356" s="57"/>
      <c r="B356" s="62"/>
      <c r="C356" s="77"/>
      <c r="D356" s="65"/>
      <c r="E356" s="65"/>
      <c r="F356" s="65"/>
      <c r="G356" s="272" t="s">
        <v>191</v>
      </c>
      <c r="H356" s="272"/>
      <c r="I356" s="65"/>
      <c r="J356" s="328" t="s">
        <v>174</v>
      </c>
      <c r="K356" s="328"/>
      <c r="L356" s="329"/>
      <c r="M356" s="63"/>
      <c r="N356" s="57"/>
    </row>
    <row r="357" spans="1:14" ht="6" hidden="1" customHeight="1" x14ac:dyDescent="0.35">
      <c r="A357" s="57"/>
      <c r="B357" s="62"/>
      <c r="C357" s="77"/>
      <c r="D357" s="65"/>
      <c r="E357" s="65"/>
      <c r="F357" s="65"/>
      <c r="G357" s="86"/>
      <c r="H357" s="86"/>
      <c r="I357" s="65"/>
      <c r="J357" s="87"/>
      <c r="K357" s="87"/>
      <c r="L357" s="76"/>
      <c r="M357" s="63"/>
      <c r="N357" s="57"/>
    </row>
    <row r="358" spans="1:14" ht="15" hidden="1" customHeight="1" x14ac:dyDescent="0.35">
      <c r="A358" s="57"/>
      <c r="B358" s="62"/>
      <c r="C358" s="77"/>
      <c r="D358" s="249" t="s">
        <v>179</v>
      </c>
      <c r="E358" s="249"/>
      <c r="F358" s="65"/>
      <c r="G358" s="266">
        <f>SUM(G350,G352)</f>
        <v>0</v>
      </c>
      <c r="H358" s="267"/>
      <c r="I358" s="65"/>
      <c r="J358" s="336" t="str">
        <f>IF(ISERROR(IF($E$57&gt;=3,G358*K354,"Not Applicable")),"Please Enter Rate",IF($E$57&gt;=3,G358*K354,"Not Applicable"))</f>
        <v>Not Applicable</v>
      </c>
      <c r="K358" s="337"/>
      <c r="L358" s="76"/>
      <c r="M358" s="63"/>
      <c r="N358" s="57"/>
    </row>
    <row r="359" spans="1:14" ht="6" hidden="1" customHeight="1" x14ac:dyDescent="0.35">
      <c r="A359" s="57"/>
      <c r="B359" s="62"/>
      <c r="C359" s="89"/>
      <c r="D359" s="90"/>
      <c r="E359" s="90"/>
      <c r="F359" s="90"/>
      <c r="G359" s="90"/>
      <c r="H359" s="90"/>
      <c r="I359" s="90"/>
      <c r="J359" s="90"/>
      <c r="K359" s="90"/>
      <c r="L359" s="91"/>
      <c r="M359" s="63"/>
      <c r="N359" s="57"/>
    </row>
    <row r="360" spans="1:14" ht="6" hidden="1" customHeight="1" x14ac:dyDescent="0.35">
      <c r="A360" s="57"/>
      <c r="B360" s="62"/>
      <c r="C360" s="79"/>
      <c r="D360" s="80"/>
      <c r="E360" s="80"/>
      <c r="F360" s="80"/>
      <c r="G360" s="80"/>
      <c r="H360" s="80"/>
      <c r="I360" s="81"/>
      <c r="J360" s="81"/>
      <c r="K360" s="81"/>
      <c r="L360" s="82"/>
      <c r="M360" s="63"/>
      <c r="N360" s="57"/>
    </row>
    <row r="361" spans="1:14" ht="15" hidden="1" customHeight="1" x14ac:dyDescent="0.35">
      <c r="A361" s="57"/>
      <c r="B361" s="62"/>
      <c r="C361" s="315" t="s">
        <v>201</v>
      </c>
      <c r="D361" s="316"/>
      <c r="E361" s="316"/>
      <c r="F361" s="316"/>
      <c r="G361" s="316"/>
      <c r="H361" s="316"/>
      <c r="I361" s="316"/>
      <c r="J361" s="65"/>
      <c r="K361" s="65"/>
      <c r="L361" s="76"/>
      <c r="M361" s="63"/>
      <c r="N361" s="57"/>
    </row>
    <row r="362" spans="1:14" ht="6" hidden="1" customHeight="1" x14ac:dyDescent="0.35">
      <c r="A362" s="57"/>
      <c r="B362" s="62"/>
      <c r="C362" s="92"/>
      <c r="D362" s="83"/>
      <c r="E362" s="83"/>
      <c r="F362" s="83"/>
      <c r="G362" s="83"/>
      <c r="H362" s="83"/>
      <c r="I362" s="83"/>
      <c r="J362" s="83"/>
      <c r="K362" s="83"/>
      <c r="L362" s="93"/>
      <c r="M362" s="63"/>
      <c r="N362" s="57"/>
    </row>
    <row r="363" spans="1:14" ht="15" hidden="1" customHeight="1" x14ac:dyDescent="0.35">
      <c r="A363" s="57"/>
      <c r="B363" s="62"/>
      <c r="C363" s="333" t="s">
        <v>194</v>
      </c>
      <c r="D363" s="334"/>
      <c r="E363" s="334"/>
      <c r="F363" s="334"/>
      <c r="G363" s="334"/>
      <c r="H363" s="334"/>
      <c r="I363" s="334"/>
      <c r="J363" s="334"/>
      <c r="K363" s="334"/>
      <c r="L363" s="335"/>
      <c r="M363" s="63"/>
      <c r="N363" s="57"/>
    </row>
    <row r="364" spans="1:14" ht="15" hidden="1" customHeight="1" x14ac:dyDescent="0.35">
      <c r="A364" s="57"/>
      <c r="B364" s="62"/>
      <c r="C364" s="94" t="s">
        <v>210</v>
      </c>
      <c r="D364" s="95"/>
      <c r="E364" s="95"/>
      <c r="F364" s="95"/>
      <c r="G364" s="95"/>
      <c r="H364" s="95"/>
      <c r="I364" s="95"/>
      <c r="J364" s="95"/>
      <c r="K364" s="95"/>
      <c r="L364" s="96"/>
      <c r="M364" s="63"/>
      <c r="N364" s="57"/>
    </row>
    <row r="365" spans="1:14" ht="15" hidden="1" customHeight="1" x14ac:dyDescent="0.35">
      <c r="A365" s="57"/>
      <c r="B365" s="62"/>
      <c r="C365" s="97"/>
      <c r="D365" s="85"/>
      <c r="E365" s="85"/>
      <c r="F365" s="85"/>
      <c r="G365" s="65"/>
      <c r="H365" s="65"/>
      <c r="I365" s="65"/>
      <c r="J365" s="313" t="s">
        <v>212</v>
      </c>
      <c r="K365" s="313"/>
      <c r="L365" s="314"/>
      <c r="M365" s="63"/>
      <c r="N365" s="57"/>
    </row>
    <row r="366" spans="1:14" ht="15" hidden="1" customHeight="1" x14ac:dyDescent="0.35">
      <c r="A366" s="57"/>
      <c r="B366" s="62"/>
      <c r="C366" s="287" t="s">
        <v>192</v>
      </c>
      <c r="D366" s="288"/>
      <c r="E366" s="288"/>
      <c r="F366" s="288"/>
      <c r="G366" s="65"/>
      <c r="H366" s="65"/>
      <c r="I366" s="67"/>
      <c r="J366" s="313"/>
      <c r="K366" s="313"/>
      <c r="L366" s="314"/>
      <c r="M366" s="63"/>
      <c r="N366" s="57"/>
    </row>
    <row r="367" spans="1:14" ht="9" hidden="1" customHeight="1" x14ac:dyDescent="0.35">
      <c r="A367" s="57"/>
      <c r="B367" s="62"/>
      <c r="C367" s="84"/>
      <c r="D367" s="85"/>
      <c r="E367" s="85"/>
      <c r="F367" s="85"/>
      <c r="G367" s="65"/>
      <c r="H367" s="65"/>
      <c r="I367" s="65"/>
      <c r="J367" s="65"/>
      <c r="K367" s="65"/>
      <c r="L367" s="76"/>
      <c r="M367" s="63"/>
      <c r="N367" s="57"/>
    </row>
    <row r="368" spans="1:14" ht="15" hidden="1" customHeight="1" x14ac:dyDescent="0.35">
      <c r="A368" s="57"/>
      <c r="B368" s="62"/>
      <c r="C368" s="98"/>
      <c r="D368" s="289" t="s">
        <v>205</v>
      </c>
      <c r="E368" s="297" t="s">
        <v>204</v>
      </c>
      <c r="F368" s="298"/>
      <c r="G368" s="297" t="s">
        <v>206</v>
      </c>
      <c r="H368" s="298"/>
      <c r="I368" s="301" t="s">
        <v>52</v>
      </c>
      <c r="J368" s="297" t="s">
        <v>209</v>
      </c>
      <c r="K368" s="298"/>
      <c r="L368" s="76"/>
      <c r="M368" s="63"/>
      <c r="N368" s="57"/>
    </row>
    <row r="369" spans="1:14" ht="15" hidden="1" customHeight="1" x14ac:dyDescent="0.35">
      <c r="A369" s="57"/>
      <c r="B369" s="62"/>
      <c r="C369" s="98"/>
      <c r="D369" s="290"/>
      <c r="E369" s="299"/>
      <c r="F369" s="300"/>
      <c r="G369" s="299"/>
      <c r="H369" s="300"/>
      <c r="I369" s="290"/>
      <c r="J369" s="299"/>
      <c r="K369" s="300"/>
      <c r="L369" s="76"/>
      <c r="M369" s="63"/>
      <c r="N369" s="57"/>
    </row>
    <row r="370" spans="1:14" ht="15" hidden="1" customHeight="1" x14ac:dyDescent="0.35">
      <c r="A370" s="57"/>
      <c r="B370" s="62"/>
      <c r="C370" s="77"/>
      <c r="D370" s="99">
        <v>1</v>
      </c>
      <c r="E370" s="321" t="s">
        <v>144</v>
      </c>
      <c r="F370" s="322"/>
      <c r="G370" s="285">
        <v>0</v>
      </c>
      <c r="H370" s="286"/>
      <c r="I370" s="100">
        <v>1.1550000000000002E-3</v>
      </c>
      <c r="J370" s="319" t="str">
        <f>IF(ISERROR(E370*G370*I370),"-",E370*G370*I370)</f>
        <v>-</v>
      </c>
      <c r="K370" s="320"/>
      <c r="L370" s="76"/>
      <c r="M370" s="63"/>
      <c r="N370" s="57"/>
    </row>
    <row r="371" spans="1:14" ht="15" hidden="1" customHeight="1" x14ac:dyDescent="0.35">
      <c r="A371" s="57"/>
      <c r="B371" s="62"/>
      <c r="C371" s="77"/>
      <c r="D371" s="99">
        <v>2</v>
      </c>
      <c r="E371" s="321" t="s">
        <v>144</v>
      </c>
      <c r="F371" s="322"/>
      <c r="G371" s="285">
        <v>0</v>
      </c>
      <c r="H371" s="286"/>
      <c r="I371" s="100">
        <v>1.3699999999999999E-3</v>
      </c>
      <c r="J371" s="319" t="str">
        <f>IF(ISERROR(E371*G371*I371),"-",E371*G371*I371)</f>
        <v>-</v>
      </c>
      <c r="K371" s="320"/>
      <c r="L371" s="76"/>
      <c r="M371" s="63"/>
      <c r="N371" s="57"/>
    </row>
    <row r="372" spans="1:14" ht="15" hidden="1" customHeight="1" thickBot="1" x14ac:dyDescent="0.4">
      <c r="A372" s="57"/>
      <c r="B372" s="62"/>
      <c r="C372" s="77"/>
      <c r="D372" s="101">
        <v>3</v>
      </c>
      <c r="E372" s="302" t="s">
        <v>144</v>
      </c>
      <c r="F372" s="303"/>
      <c r="G372" s="285">
        <v>0</v>
      </c>
      <c r="H372" s="286"/>
      <c r="I372" s="102">
        <v>1.5E-3</v>
      </c>
      <c r="J372" s="309" t="str">
        <f>IF(ISERROR(E372*G372*I372),"-",E372*G372*I372)</f>
        <v>-</v>
      </c>
      <c r="K372" s="310"/>
      <c r="L372" s="76"/>
      <c r="M372" s="63"/>
      <c r="N372" s="57"/>
    </row>
    <row r="373" spans="1:14" ht="15" hidden="1" customHeight="1" thickTop="1" x14ac:dyDescent="0.35">
      <c r="A373" s="57"/>
      <c r="B373" s="62"/>
      <c r="C373" s="77"/>
      <c r="D373" s="323" t="s">
        <v>195</v>
      </c>
      <c r="E373" s="324"/>
      <c r="F373" s="324"/>
      <c r="G373" s="324"/>
      <c r="H373" s="324"/>
      <c r="I373" s="325"/>
      <c r="J373" s="264">
        <f>IF(O365=TRUE,SUM(J370,J371,J372)*1.05,SUM(J370,J371,J372))</f>
        <v>0</v>
      </c>
      <c r="K373" s="265"/>
      <c r="L373" s="76"/>
      <c r="M373" s="63"/>
      <c r="N373" s="57"/>
    </row>
    <row r="374" spans="1:14" ht="9" hidden="1" customHeight="1" x14ac:dyDescent="0.35">
      <c r="A374" s="57"/>
      <c r="B374" s="62"/>
      <c r="C374" s="77"/>
      <c r="D374" s="65"/>
      <c r="E374" s="65"/>
      <c r="F374" s="65"/>
      <c r="G374" s="65"/>
      <c r="H374" s="65"/>
      <c r="I374" s="65"/>
      <c r="J374" s="65"/>
      <c r="K374" s="65"/>
      <c r="L374" s="76"/>
      <c r="M374" s="63"/>
      <c r="N374" s="57"/>
    </row>
    <row r="375" spans="1:14" ht="15" hidden="1" customHeight="1" x14ac:dyDescent="0.35">
      <c r="A375" s="57"/>
      <c r="B375" s="62"/>
      <c r="C375" s="287" t="s">
        <v>193</v>
      </c>
      <c r="D375" s="288"/>
      <c r="E375" s="288"/>
      <c r="F375" s="288"/>
      <c r="G375" s="65"/>
      <c r="H375" s="65"/>
      <c r="I375" s="65"/>
      <c r="J375" s="65"/>
      <c r="K375" s="65"/>
      <c r="L375" s="76"/>
      <c r="M375" s="63"/>
      <c r="N375" s="57"/>
    </row>
    <row r="376" spans="1:14" ht="9" hidden="1" customHeight="1" x14ac:dyDescent="0.35">
      <c r="A376" s="57"/>
      <c r="B376" s="62"/>
      <c r="C376" s="84"/>
      <c r="D376" s="85"/>
      <c r="E376" s="85"/>
      <c r="F376" s="85"/>
      <c r="G376" s="65"/>
      <c r="H376" s="65"/>
      <c r="I376" s="65"/>
      <c r="J376" s="65"/>
      <c r="K376" s="65"/>
      <c r="L376" s="76"/>
      <c r="M376" s="63"/>
      <c r="N376" s="57"/>
    </row>
    <row r="377" spans="1:14" ht="15" hidden="1" customHeight="1" x14ac:dyDescent="0.35">
      <c r="A377" s="57"/>
      <c r="B377" s="62"/>
      <c r="C377" s="98"/>
      <c r="D377" s="289" t="s">
        <v>205</v>
      </c>
      <c r="E377" s="297" t="s">
        <v>204</v>
      </c>
      <c r="F377" s="298"/>
      <c r="G377" s="297" t="s">
        <v>206</v>
      </c>
      <c r="H377" s="298"/>
      <c r="I377" s="103" t="s">
        <v>207</v>
      </c>
      <c r="J377" s="297" t="s">
        <v>209</v>
      </c>
      <c r="K377" s="298"/>
      <c r="L377" s="76"/>
      <c r="M377" s="63"/>
      <c r="N377" s="57"/>
    </row>
    <row r="378" spans="1:14" ht="15" hidden="1" customHeight="1" x14ac:dyDescent="0.35">
      <c r="A378" s="57"/>
      <c r="B378" s="62"/>
      <c r="C378" s="98"/>
      <c r="D378" s="290"/>
      <c r="E378" s="299"/>
      <c r="F378" s="300"/>
      <c r="G378" s="299"/>
      <c r="H378" s="300"/>
      <c r="I378" s="104" t="s">
        <v>208</v>
      </c>
      <c r="J378" s="299"/>
      <c r="K378" s="300"/>
      <c r="L378" s="76"/>
      <c r="M378" s="63"/>
      <c r="N378" s="57"/>
    </row>
    <row r="379" spans="1:14" ht="15" hidden="1" customHeight="1" x14ac:dyDescent="0.35">
      <c r="A379" s="57"/>
      <c r="B379" s="62"/>
      <c r="C379" s="77"/>
      <c r="D379" s="99">
        <v>1</v>
      </c>
      <c r="E379" s="268" t="s">
        <v>146</v>
      </c>
      <c r="F379" s="269"/>
      <c r="G379" s="270">
        <f>G370</f>
        <v>0</v>
      </c>
      <c r="H379" s="271"/>
      <c r="I379" s="105" t="str">
        <f>IF(ISERROR(INDEX(Rates!$B$50:$B$56,MATCH('SME - SMECare'!E379,Rates!$A$50:$A$56,0),1)),"-",INDEX(Rates!$B$50:$B$56,MATCH('SME - SMECare'!E379,Rates!$A$50:$A$56,0),1))</f>
        <v>-</v>
      </c>
      <c r="J379" s="319" t="str">
        <f>IF(ISERROR(G379*I379),"-",G379*I379)</f>
        <v>-</v>
      </c>
      <c r="K379" s="320"/>
      <c r="L379" s="76"/>
      <c r="M379" s="63"/>
      <c r="N379" s="57"/>
    </row>
    <row r="380" spans="1:14" ht="15" hidden="1" customHeight="1" x14ac:dyDescent="0.35">
      <c r="A380" s="57"/>
      <c r="B380" s="62"/>
      <c r="C380" s="77"/>
      <c r="D380" s="99">
        <v>2</v>
      </c>
      <c r="E380" s="268" t="s">
        <v>146</v>
      </c>
      <c r="F380" s="269"/>
      <c r="G380" s="270">
        <f>G371</f>
        <v>0</v>
      </c>
      <c r="H380" s="271"/>
      <c r="I380" s="105" t="str">
        <f>IF(ISERROR(INDEX(Rates!$C$50:$C$56,MATCH('SME - SMECare'!E380,Rates!$A$50:$A$56,0),1)),"-",INDEX(Rates!$C$50:$C$56,MATCH('SME - SMECare'!E380,Rates!$A$50:$A$56,0),1))</f>
        <v>-</v>
      </c>
      <c r="J380" s="319" t="str">
        <f>IF(ISERROR(G380*I380),"-",G380*I380)</f>
        <v>-</v>
      </c>
      <c r="K380" s="320"/>
      <c r="L380" s="76"/>
      <c r="M380" s="63"/>
      <c r="N380" s="57"/>
    </row>
    <row r="381" spans="1:14" ht="15" hidden="1" customHeight="1" thickBot="1" x14ac:dyDescent="0.4">
      <c r="A381" s="57"/>
      <c r="B381" s="62"/>
      <c r="C381" s="77"/>
      <c r="D381" s="101">
        <v>3</v>
      </c>
      <c r="E381" s="268" t="s">
        <v>146</v>
      </c>
      <c r="F381" s="269"/>
      <c r="G381" s="270">
        <f>G372</f>
        <v>0</v>
      </c>
      <c r="H381" s="271"/>
      <c r="I381" s="105" t="str">
        <f>IF(ISERROR(INDEX(Rates!$D$50:$D$56,MATCH('SME - SMECare'!E381,Rates!$A$50:$A$56,0),1)),"-",INDEX(Rates!$D$50:$D$56,MATCH('SME - SMECare'!E381,Rates!$A$50:$A$56,0),1))</f>
        <v>-</v>
      </c>
      <c r="J381" s="309" t="str">
        <f>IF(ISERROR(G381*I381),"-",G381*I381)</f>
        <v>-</v>
      </c>
      <c r="K381" s="310"/>
      <c r="L381" s="76"/>
      <c r="M381" s="63"/>
      <c r="N381" s="57"/>
    </row>
    <row r="382" spans="1:14" ht="15" hidden="1" customHeight="1" thickTop="1" x14ac:dyDescent="0.35">
      <c r="A382" s="57"/>
      <c r="B382" s="62"/>
      <c r="C382" s="77"/>
      <c r="D382" s="323" t="s">
        <v>195</v>
      </c>
      <c r="E382" s="324"/>
      <c r="F382" s="324"/>
      <c r="G382" s="324"/>
      <c r="H382" s="324"/>
      <c r="I382" s="325"/>
      <c r="J382" s="264">
        <f>IF(O365=TRUE,SUM(J379,J380,J381)*1.05,SUM(J379,J380,J381))</f>
        <v>0</v>
      </c>
      <c r="K382" s="265"/>
      <c r="L382" s="76"/>
      <c r="M382" s="63"/>
      <c r="N382" s="57"/>
    </row>
    <row r="383" spans="1:14" ht="15" hidden="1" customHeight="1" thickBot="1" x14ac:dyDescent="0.4">
      <c r="A383" s="57"/>
      <c r="B383" s="62"/>
      <c r="C383" s="77"/>
      <c r="D383" s="106"/>
      <c r="E383" s="56"/>
      <c r="F383" s="56"/>
      <c r="G383" s="56"/>
      <c r="H383" s="56"/>
      <c r="I383" s="56"/>
      <c r="J383" s="107"/>
      <c r="K383" s="107"/>
      <c r="L383" s="76"/>
      <c r="M383" s="63"/>
      <c r="N383" s="57"/>
    </row>
    <row r="384" spans="1:14" ht="15" hidden="1" customHeight="1" thickBot="1" x14ac:dyDescent="0.4">
      <c r="A384" s="57"/>
      <c r="B384" s="62"/>
      <c r="C384" s="77"/>
      <c r="D384" s="272" t="s">
        <v>203</v>
      </c>
      <c r="E384" s="272"/>
      <c r="F384" s="272"/>
      <c r="G384" s="272"/>
      <c r="H384" s="272"/>
      <c r="I384" s="272"/>
      <c r="J384" s="306" t="str">
        <f>IF($E$57&gt;=3,J373+J382,"Not Applicable")</f>
        <v>Not Applicable</v>
      </c>
      <c r="K384" s="307"/>
      <c r="L384" s="76"/>
      <c r="M384" s="63"/>
      <c r="N384" s="57"/>
    </row>
    <row r="385" spans="1:14" ht="15" hidden="1" customHeight="1" thickBot="1" x14ac:dyDescent="0.4">
      <c r="A385" s="57"/>
      <c r="B385" s="62"/>
      <c r="C385" s="112"/>
      <c r="D385" s="113"/>
      <c r="E385" s="113"/>
      <c r="F385" s="113"/>
      <c r="G385" s="113"/>
      <c r="H385" s="113"/>
      <c r="I385" s="113"/>
      <c r="J385" s="113"/>
      <c r="K385" s="113"/>
      <c r="L385" s="114"/>
      <c r="M385" s="63"/>
      <c r="N385" s="57"/>
    </row>
    <row r="386" spans="1:14" ht="25.5" hidden="1" customHeight="1" thickBot="1" x14ac:dyDescent="0.4">
      <c r="A386" s="57"/>
      <c r="B386" s="124"/>
      <c r="C386" s="143"/>
      <c r="D386" s="143"/>
      <c r="E386" s="143"/>
      <c r="F386" s="143"/>
      <c r="G386" s="143"/>
      <c r="H386" s="143"/>
      <c r="I386" s="143"/>
      <c r="J386" s="143"/>
      <c r="K386" s="143"/>
      <c r="L386" s="143"/>
      <c r="M386" s="130"/>
      <c r="N386" s="57"/>
    </row>
    <row r="387" spans="1:14" ht="15" hidden="1" customHeight="1" thickTop="1" x14ac:dyDescent="0.35">
      <c r="A387" s="57"/>
      <c r="B387" s="60"/>
      <c r="C387" s="144"/>
      <c r="D387" s="144"/>
      <c r="E387" s="144"/>
      <c r="F387" s="144"/>
      <c r="G387" s="144"/>
      <c r="H387" s="144"/>
      <c r="I387" s="144"/>
      <c r="J387" s="144"/>
      <c r="K387" s="144"/>
      <c r="L387" s="144"/>
      <c r="M387" s="60"/>
      <c r="N387" s="57"/>
    </row>
    <row r="388" spans="1:14" ht="15" hidden="1" customHeight="1" thickBot="1" x14ac:dyDescent="0.4">
      <c r="A388" s="57"/>
      <c r="B388" s="141"/>
      <c r="C388" s="125"/>
      <c r="D388" s="125"/>
      <c r="E388" s="125"/>
      <c r="F388" s="125"/>
      <c r="G388" s="125"/>
      <c r="H388" s="125"/>
      <c r="I388" s="125"/>
      <c r="J388" s="125"/>
      <c r="K388" s="125"/>
      <c r="L388" s="125"/>
      <c r="M388" s="141"/>
      <c r="N388" s="57"/>
    </row>
    <row r="389" spans="1:14" ht="15" hidden="1" customHeight="1" thickTop="1" x14ac:dyDescent="0.35">
      <c r="A389" s="57"/>
      <c r="B389" s="62"/>
      <c r="C389" s="145"/>
      <c r="D389" s="145"/>
      <c r="E389" s="145"/>
      <c r="F389" s="145"/>
      <c r="G389" s="145"/>
      <c r="H389" s="145"/>
      <c r="I389" s="145"/>
      <c r="J389" s="145"/>
      <c r="K389" s="145"/>
      <c r="L389" s="145"/>
      <c r="M389" s="63"/>
      <c r="N389" s="57"/>
    </row>
    <row r="390" spans="1:14" ht="18" hidden="1" customHeight="1" x14ac:dyDescent="0.35">
      <c r="A390" s="57"/>
      <c r="B390" s="62"/>
      <c r="C390" s="294" t="s">
        <v>239</v>
      </c>
      <c r="D390" s="295"/>
      <c r="E390" s="295"/>
      <c r="F390" s="295"/>
      <c r="G390" s="295"/>
      <c r="H390" s="295"/>
      <c r="I390" s="295"/>
      <c r="J390" s="295"/>
      <c r="K390" s="295"/>
      <c r="L390" s="296"/>
      <c r="M390" s="63"/>
      <c r="N390" s="57"/>
    </row>
    <row r="391" spans="1:14" ht="6" hidden="1" customHeight="1" x14ac:dyDescent="0.35">
      <c r="A391" s="57"/>
      <c r="B391" s="62"/>
      <c r="C391" s="77"/>
      <c r="D391" s="65"/>
      <c r="E391" s="65"/>
      <c r="F391" s="65"/>
      <c r="G391" s="65"/>
      <c r="H391" s="65"/>
      <c r="I391" s="65"/>
      <c r="J391" s="65"/>
      <c r="K391" s="65"/>
      <c r="L391" s="76"/>
      <c r="M391" s="63"/>
      <c r="N391" s="57"/>
    </row>
    <row r="392" spans="1:14" ht="15" hidden="1" customHeight="1" x14ac:dyDescent="0.35">
      <c r="A392" s="57"/>
      <c r="B392" s="62"/>
      <c r="C392" s="262" t="s">
        <v>48</v>
      </c>
      <c r="D392" s="263"/>
      <c r="E392" s="311"/>
      <c r="F392" s="311"/>
      <c r="G392" s="311"/>
      <c r="H392" s="311"/>
      <c r="I392" s="311"/>
      <c r="J392" s="311"/>
      <c r="K392" s="311"/>
      <c r="L392" s="312"/>
      <c r="M392" s="63"/>
      <c r="N392" s="57"/>
    </row>
    <row r="393" spans="1:14" ht="6" hidden="1" customHeight="1" x14ac:dyDescent="0.35">
      <c r="A393" s="57"/>
      <c r="B393" s="62"/>
      <c r="C393" s="77"/>
      <c r="D393" s="65"/>
      <c r="E393" s="65"/>
      <c r="F393" s="65"/>
      <c r="G393" s="65"/>
      <c r="H393" s="65"/>
      <c r="I393" s="65"/>
      <c r="J393" s="65"/>
      <c r="K393" s="65"/>
      <c r="L393" s="76"/>
      <c r="M393" s="63"/>
      <c r="N393" s="57"/>
    </row>
    <row r="394" spans="1:14" ht="15" hidden="1" customHeight="1" x14ac:dyDescent="0.35">
      <c r="A394" s="57"/>
      <c r="B394" s="62"/>
      <c r="C394" s="252" t="s">
        <v>49</v>
      </c>
      <c r="D394" s="253"/>
      <c r="E394" s="253"/>
      <c r="F394" s="67"/>
      <c r="G394" s="67"/>
      <c r="H394" s="249" t="s">
        <v>10</v>
      </c>
      <c r="I394" s="249"/>
      <c r="J394" s="65"/>
      <c r="K394" s="249" t="s">
        <v>11</v>
      </c>
      <c r="L394" s="308"/>
      <c r="M394" s="63"/>
      <c r="N394" s="57"/>
    </row>
    <row r="395" spans="1:14" ht="6" hidden="1" customHeight="1" x14ac:dyDescent="0.35">
      <c r="A395" s="57"/>
      <c r="B395" s="62"/>
      <c r="C395" s="66"/>
      <c r="D395" s="67"/>
      <c r="E395" s="67"/>
      <c r="F395" s="67"/>
      <c r="G395" s="67"/>
      <c r="H395" s="67"/>
      <c r="I395" s="67"/>
      <c r="J395" s="67"/>
      <c r="K395" s="67"/>
      <c r="L395" s="68"/>
      <c r="M395" s="63"/>
      <c r="N395" s="57"/>
    </row>
    <row r="396" spans="1:14" ht="15" hidden="1" customHeight="1" x14ac:dyDescent="0.35">
      <c r="A396" s="57"/>
      <c r="B396" s="62"/>
      <c r="C396" s="262" t="s">
        <v>50</v>
      </c>
      <c r="D396" s="263"/>
      <c r="E396" s="263"/>
      <c r="F396" s="263"/>
      <c r="G396" s="263"/>
      <c r="H396" s="263"/>
      <c r="I396" s="67"/>
      <c r="J396" s="67"/>
      <c r="K396" s="67"/>
      <c r="L396" s="68"/>
      <c r="M396" s="63"/>
      <c r="N396" s="57"/>
    </row>
    <row r="397" spans="1:14" ht="6" hidden="1" customHeight="1" x14ac:dyDescent="0.35">
      <c r="A397" s="57"/>
      <c r="B397" s="62"/>
      <c r="C397" s="66"/>
      <c r="D397" s="67"/>
      <c r="E397" s="67"/>
      <c r="F397" s="67"/>
      <c r="G397" s="67"/>
      <c r="H397" s="67"/>
      <c r="I397" s="67"/>
      <c r="J397" s="67"/>
      <c r="K397" s="67"/>
      <c r="L397" s="68"/>
      <c r="M397" s="63"/>
      <c r="N397" s="57"/>
    </row>
    <row r="398" spans="1:14" ht="15" hidden="1" customHeight="1" x14ac:dyDescent="0.35">
      <c r="A398" s="57"/>
      <c r="B398" s="62"/>
      <c r="C398" s="66"/>
      <c r="D398" s="67" t="s">
        <v>8</v>
      </c>
      <c r="E398" s="67"/>
      <c r="F398" s="67" t="s">
        <v>9</v>
      </c>
      <c r="G398" s="67"/>
      <c r="H398" s="67"/>
      <c r="I398" s="67"/>
      <c r="J398" s="67"/>
      <c r="K398" s="67"/>
      <c r="L398" s="68"/>
      <c r="M398" s="63"/>
      <c r="N398" s="57"/>
    </row>
    <row r="399" spans="1:14" ht="6" hidden="1" customHeight="1" x14ac:dyDescent="0.35">
      <c r="A399" s="57"/>
      <c r="B399" s="62"/>
      <c r="C399" s="66"/>
      <c r="D399" s="67"/>
      <c r="E399" s="67"/>
      <c r="F399" s="67"/>
      <c r="G399" s="67"/>
      <c r="H399" s="67"/>
      <c r="I399" s="67"/>
      <c r="J399" s="67"/>
      <c r="K399" s="67"/>
      <c r="L399" s="68"/>
      <c r="M399" s="63"/>
      <c r="N399" s="57"/>
    </row>
    <row r="400" spans="1:14" ht="15" hidden="1" customHeight="1" x14ac:dyDescent="0.35">
      <c r="A400" s="57"/>
      <c r="B400" s="62"/>
      <c r="C400" s="262" t="s">
        <v>12</v>
      </c>
      <c r="D400" s="263"/>
      <c r="E400" s="263"/>
      <c r="F400" s="263"/>
      <c r="G400" s="263"/>
      <c r="H400" s="263"/>
      <c r="I400" s="263"/>
      <c r="J400" s="263"/>
      <c r="K400" s="67"/>
      <c r="L400" s="68"/>
      <c r="M400" s="63"/>
      <c r="N400" s="57"/>
    </row>
    <row r="401" spans="1:14" ht="15" hidden="1" customHeight="1" x14ac:dyDescent="0.35">
      <c r="A401" s="57"/>
      <c r="B401" s="62"/>
      <c r="C401" s="273"/>
      <c r="D401" s="274"/>
      <c r="E401" s="274"/>
      <c r="F401" s="274"/>
      <c r="G401" s="274"/>
      <c r="H401" s="274"/>
      <c r="I401" s="274"/>
      <c r="J401" s="274"/>
      <c r="K401" s="274"/>
      <c r="L401" s="275"/>
      <c r="M401" s="63"/>
      <c r="N401" s="57"/>
    </row>
    <row r="402" spans="1:14" ht="15" hidden="1" customHeight="1" x14ac:dyDescent="0.35">
      <c r="A402" s="57"/>
      <c r="B402" s="62"/>
      <c r="C402" s="273"/>
      <c r="D402" s="274"/>
      <c r="E402" s="274"/>
      <c r="F402" s="274"/>
      <c r="G402" s="274"/>
      <c r="H402" s="274"/>
      <c r="I402" s="274"/>
      <c r="J402" s="274"/>
      <c r="K402" s="274"/>
      <c r="L402" s="275"/>
      <c r="M402" s="63"/>
      <c r="N402" s="57"/>
    </row>
    <row r="403" spans="1:14" ht="6" hidden="1" customHeight="1" x14ac:dyDescent="0.35">
      <c r="A403" s="57"/>
      <c r="B403" s="62"/>
      <c r="C403" s="79"/>
      <c r="D403" s="80"/>
      <c r="E403" s="80"/>
      <c r="F403" s="80"/>
      <c r="G403" s="80"/>
      <c r="H403" s="80"/>
      <c r="I403" s="81"/>
      <c r="J403" s="81"/>
      <c r="K403" s="81"/>
      <c r="L403" s="82"/>
      <c r="M403" s="63"/>
      <c r="N403" s="57"/>
    </row>
    <row r="404" spans="1:14" ht="15" hidden="1" customHeight="1" x14ac:dyDescent="0.35">
      <c r="A404" s="57"/>
      <c r="B404" s="62"/>
      <c r="C404" s="252" t="s">
        <v>150</v>
      </c>
      <c r="D404" s="253"/>
      <c r="E404" s="253"/>
      <c r="F404" s="274"/>
      <c r="G404" s="274"/>
      <c r="H404" s="274"/>
      <c r="I404" s="274"/>
      <c r="J404" s="274"/>
      <c r="K404" s="274"/>
      <c r="L404" s="275"/>
      <c r="M404" s="63"/>
      <c r="N404" s="57"/>
    </row>
    <row r="405" spans="1:14" ht="6" hidden="1" customHeight="1" x14ac:dyDescent="0.35">
      <c r="A405" s="57"/>
      <c r="B405" s="62"/>
      <c r="C405" s="78"/>
      <c r="D405" s="74"/>
      <c r="E405" s="74"/>
      <c r="F405" s="74"/>
      <c r="G405" s="74"/>
      <c r="H405" s="74"/>
      <c r="I405" s="67"/>
      <c r="J405" s="67"/>
      <c r="K405" s="67"/>
      <c r="L405" s="68"/>
      <c r="M405" s="63"/>
      <c r="N405" s="57"/>
    </row>
    <row r="406" spans="1:14" ht="15" hidden="1" customHeight="1" x14ac:dyDescent="0.35">
      <c r="A406" s="57"/>
      <c r="B406" s="62"/>
      <c r="C406" s="315" t="s">
        <v>187</v>
      </c>
      <c r="D406" s="316"/>
      <c r="E406" s="316"/>
      <c r="F406" s="83"/>
      <c r="G406" s="65"/>
      <c r="H406" s="65"/>
      <c r="I406" s="65"/>
      <c r="J406" s="65"/>
      <c r="K406" s="65"/>
      <c r="L406" s="76"/>
      <c r="M406" s="63"/>
      <c r="N406" s="57"/>
    </row>
    <row r="407" spans="1:14" ht="6" hidden="1" customHeight="1" x14ac:dyDescent="0.35">
      <c r="A407" s="57"/>
      <c r="B407" s="62"/>
      <c r="C407" s="84"/>
      <c r="D407" s="85"/>
      <c r="E407" s="85"/>
      <c r="F407" s="85"/>
      <c r="G407" s="65"/>
      <c r="H407" s="65"/>
      <c r="I407" s="65"/>
      <c r="J407" s="65"/>
      <c r="K407" s="65"/>
      <c r="L407" s="76"/>
      <c r="M407" s="63"/>
      <c r="N407" s="57"/>
    </row>
    <row r="408" spans="1:14" ht="15" hidden="1" customHeight="1" x14ac:dyDescent="0.35">
      <c r="A408" s="57"/>
      <c r="B408" s="62"/>
      <c r="C408" s="77"/>
      <c r="D408" s="65"/>
      <c r="E408" s="65"/>
      <c r="F408" s="65"/>
      <c r="G408" s="272" t="s">
        <v>173</v>
      </c>
      <c r="H408" s="272"/>
      <c r="I408" s="65"/>
      <c r="J408" s="65"/>
      <c r="K408" s="65"/>
      <c r="L408" s="76"/>
      <c r="M408" s="63"/>
      <c r="N408" s="57"/>
    </row>
    <row r="409" spans="1:14" ht="6" hidden="1" customHeight="1" x14ac:dyDescent="0.35">
      <c r="A409" s="57"/>
      <c r="B409" s="62"/>
      <c r="C409" s="77"/>
      <c r="D409" s="65"/>
      <c r="E409" s="65"/>
      <c r="F409" s="65"/>
      <c r="G409" s="65"/>
      <c r="H409" s="65"/>
      <c r="I409" s="65"/>
      <c r="J409" s="65"/>
      <c r="K409" s="65"/>
      <c r="L409" s="76"/>
      <c r="M409" s="63"/>
      <c r="N409" s="57"/>
    </row>
    <row r="410" spans="1:14" ht="15" hidden="1" customHeight="1" x14ac:dyDescent="0.35">
      <c r="A410" s="57"/>
      <c r="B410" s="62"/>
      <c r="C410" s="77"/>
      <c r="D410" s="249" t="s">
        <v>175</v>
      </c>
      <c r="E410" s="249"/>
      <c r="F410" s="65"/>
      <c r="G410" s="317" t="str">
        <f>IF($E$57&gt;=4,"Please Enter Value","Not Applicable")</f>
        <v>Not Applicable</v>
      </c>
      <c r="H410" s="318"/>
      <c r="I410" s="65"/>
      <c r="J410" s="65"/>
      <c r="K410" s="65"/>
      <c r="L410" s="76"/>
      <c r="M410" s="63"/>
      <c r="N410" s="57"/>
    </row>
    <row r="411" spans="1:14" ht="6" hidden="1" customHeight="1" x14ac:dyDescent="0.35">
      <c r="A411" s="57"/>
      <c r="B411" s="62"/>
      <c r="C411" s="77"/>
      <c r="D411" s="65"/>
      <c r="E411" s="65"/>
      <c r="F411" s="65"/>
      <c r="G411" s="65"/>
      <c r="H411" s="65"/>
      <c r="I411" s="65"/>
      <c r="J411" s="65"/>
      <c r="K411" s="65"/>
      <c r="L411" s="76"/>
      <c r="M411" s="63"/>
      <c r="N411" s="57"/>
    </row>
    <row r="412" spans="1:14" ht="15" hidden="1" customHeight="1" x14ac:dyDescent="0.35">
      <c r="A412" s="57"/>
      <c r="B412" s="62"/>
      <c r="C412" s="77"/>
      <c r="D412" s="249" t="s">
        <v>176</v>
      </c>
      <c r="E412" s="249"/>
      <c r="F412" s="65"/>
      <c r="G412" s="317" t="str">
        <f>IF($E$57&gt;=4,"Please Enter Value","Not Applicable")</f>
        <v>Not Applicable</v>
      </c>
      <c r="H412" s="318"/>
      <c r="I412" s="65"/>
      <c r="J412" s="65"/>
      <c r="K412" s="65"/>
      <c r="L412" s="76"/>
      <c r="M412" s="63"/>
      <c r="N412" s="57"/>
    </row>
    <row r="413" spans="1:14" ht="6" hidden="1" customHeight="1" x14ac:dyDescent="0.35">
      <c r="A413" s="57"/>
      <c r="B413" s="62"/>
      <c r="C413" s="77"/>
      <c r="D413" s="65"/>
      <c r="E413" s="65"/>
      <c r="F413" s="65"/>
      <c r="G413" s="65"/>
      <c r="H413" s="65"/>
      <c r="I413" s="65"/>
      <c r="J413" s="65"/>
      <c r="K413" s="65"/>
      <c r="L413" s="76"/>
      <c r="M413" s="63"/>
      <c r="N413" s="57"/>
    </row>
    <row r="414" spans="1:14" ht="15" hidden="1" customHeight="1" x14ac:dyDescent="0.35">
      <c r="A414" s="57"/>
      <c r="B414" s="62"/>
      <c r="C414" s="77"/>
      <c r="D414" s="249" t="s">
        <v>177</v>
      </c>
      <c r="E414" s="249"/>
      <c r="F414" s="65"/>
      <c r="G414" s="317" t="str">
        <f>IF($E$57&gt;=4,"Please Enter Value","Not Applicable")</f>
        <v>Not Applicable</v>
      </c>
      <c r="H414" s="318"/>
      <c r="I414" s="65"/>
      <c r="J414" s="65"/>
      <c r="K414" s="65"/>
      <c r="L414" s="76"/>
      <c r="M414" s="63"/>
      <c r="N414" s="57"/>
    </row>
    <row r="415" spans="1:14" ht="6" hidden="1" customHeight="1" x14ac:dyDescent="0.35">
      <c r="A415" s="57"/>
      <c r="B415" s="62"/>
      <c r="C415" s="77"/>
      <c r="D415" s="65"/>
      <c r="E415" s="65"/>
      <c r="F415" s="65"/>
      <c r="G415" s="65"/>
      <c r="H415" s="65"/>
      <c r="I415" s="65"/>
      <c r="J415" s="65"/>
      <c r="K415" s="65"/>
      <c r="L415" s="76"/>
      <c r="M415" s="63"/>
      <c r="N415" s="57"/>
    </row>
    <row r="416" spans="1:14" ht="15" hidden="1" customHeight="1" x14ac:dyDescent="0.35">
      <c r="A416" s="57"/>
      <c r="B416" s="62"/>
      <c r="C416" s="77"/>
      <c r="D416" s="249" t="s">
        <v>178</v>
      </c>
      <c r="E416" s="249"/>
      <c r="F416" s="65"/>
      <c r="G416" s="317" t="str">
        <f>IF($E$57&gt;=4,"Please Enter Value","Not Applicable")</f>
        <v>Not Applicable</v>
      </c>
      <c r="H416" s="318"/>
      <c r="I416" s="65"/>
      <c r="J416" s="236" t="s">
        <v>530</v>
      </c>
      <c r="K416" s="237" t="str">
        <f>IF($E$57&gt;=4,"","N/A")</f>
        <v>N/A</v>
      </c>
      <c r="L416" s="76"/>
      <c r="M416" s="63"/>
      <c r="N416" s="57"/>
    </row>
    <row r="417" spans="1:14" ht="6" hidden="1" customHeight="1" x14ac:dyDescent="0.35">
      <c r="A417" s="57"/>
      <c r="B417" s="62"/>
      <c r="C417" s="77"/>
      <c r="D417" s="65"/>
      <c r="E417" s="65"/>
      <c r="F417" s="65"/>
      <c r="G417" s="65"/>
      <c r="H417" s="65"/>
      <c r="I417" s="65"/>
      <c r="J417" s="65"/>
      <c r="K417" s="65"/>
      <c r="L417" s="76"/>
      <c r="M417" s="63"/>
      <c r="N417" s="57"/>
    </row>
    <row r="418" spans="1:14" ht="15" hidden="1" customHeight="1" x14ac:dyDescent="0.35">
      <c r="A418" s="57"/>
      <c r="B418" s="62"/>
      <c r="C418" s="77"/>
      <c r="D418" s="65"/>
      <c r="E418" s="65"/>
      <c r="F418" s="65"/>
      <c r="G418" s="272" t="s">
        <v>180</v>
      </c>
      <c r="H418" s="272"/>
      <c r="I418" s="65"/>
      <c r="J418" s="328" t="s">
        <v>174</v>
      </c>
      <c r="K418" s="328"/>
      <c r="L418" s="329"/>
      <c r="M418" s="63"/>
      <c r="N418" s="57"/>
    </row>
    <row r="419" spans="1:14" ht="6" hidden="1" customHeight="1" x14ac:dyDescent="0.35">
      <c r="A419" s="57"/>
      <c r="B419" s="62"/>
      <c r="C419" s="77"/>
      <c r="D419" s="65"/>
      <c r="E419" s="65"/>
      <c r="F419" s="65"/>
      <c r="G419" s="86"/>
      <c r="H419" s="86"/>
      <c r="I419" s="65"/>
      <c r="J419" s="87"/>
      <c r="K419" s="87"/>
      <c r="L419" s="76"/>
      <c r="M419" s="63"/>
      <c r="N419" s="57"/>
    </row>
    <row r="420" spans="1:14" ht="15" hidden="1" customHeight="1" x14ac:dyDescent="0.35">
      <c r="A420" s="57"/>
      <c r="B420" s="62"/>
      <c r="C420" s="77"/>
      <c r="D420" s="249" t="s">
        <v>179</v>
      </c>
      <c r="E420" s="249"/>
      <c r="F420" s="65"/>
      <c r="G420" s="266">
        <f>SUM(G410,G412,G414,G416)</f>
        <v>0</v>
      </c>
      <c r="H420" s="267"/>
      <c r="I420" s="65"/>
      <c r="J420" s="336" t="str">
        <f>IF(ISERROR(IF($E$57&gt;=4,G420*K416,"Not Applicable")),"Please Enter Rate",IF($E$57&gt;=4,G420*K416,"Not Applicable"))</f>
        <v>Not Applicable</v>
      </c>
      <c r="K420" s="337"/>
      <c r="L420" s="76"/>
      <c r="M420" s="63"/>
      <c r="N420" s="57"/>
    </row>
    <row r="421" spans="1:14" ht="6" hidden="1" customHeight="1" x14ac:dyDescent="0.35">
      <c r="A421" s="57"/>
      <c r="B421" s="62"/>
      <c r="C421" s="77"/>
      <c r="D421" s="106"/>
      <c r="E421" s="106"/>
      <c r="F421" s="65"/>
      <c r="G421" s="56"/>
      <c r="H421" s="56"/>
      <c r="I421" s="65"/>
      <c r="J421" s="56"/>
      <c r="K421" s="56"/>
      <c r="L421" s="76"/>
      <c r="M421" s="63"/>
      <c r="N421" s="57"/>
    </row>
    <row r="422" spans="1:14" ht="15" hidden="1" customHeight="1" x14ac:dyDescent="0.35">
      <c r="A422" s="57"/>
      <c r="B422" s="62"/>
      <c r="C422" s="157" t="s">
        <v>211</v>
      </c>
      <c r="D422" s="158"/>
      <c r="E422" s="158"/>
      <c r="F422" s="158"/>
      <c r="G422" s="158"/>
      <c r="H422" s="158"/>
      <c r="I422" s="158"/>
      <c r="J422" s="158"/>
      <c r="K422" s="158"/>
      <c r="L422" s="159"/>
      <c r="M422" s="63"/>
      <c r="N422" s="57"/>
    </row>
    <row r="423" spans="1:14" ht="6" hidden="1" customHeight="1" x14ac:dyDescent="0.35">
      <c r="A423" s="57"/>
      <c r="B423" s="62"/>
      <c r="C423" s="89"/>
      <c r="D423" s="90"/>
      <c r="E423" s="90"/>
      <c r="F423" s="90"/>
      <c r="G423" s="90"/>
      <c r="H423" s="90"/>
      <c r="I423" s="90"/>
      <c r="J423" s="90"/>
      <c r="K423" s="90"/>
      <c r="L423" s="91"/>
      <c r="M423" s="63"/>
      <c r="N423" s="57"/>
    </row>
    <row r="424" spans="1:14" ht="6" hidden="1" customHeight="1" x14ac:dyDescent="0.35">
      <c r="A424" s="57"/>
      <c r="B424" s="62"/>
      <c r="C424" s="66"/>
      <c r="D424" s="67"/>
      <c r="E424" s="67"/>
      <c r="F424" s="67"/>
      <c r="G424" s="67"/>
      <c r="H424" s="67"/>
      <c r="I424" s="67"/>
      <c r="J424" s="67"/>
      <c r="K424" s="67"/>
      <c r="L424" s="68"/>
      <c r="M424" s="63"/>
      <c r="N424" s="57"/>
    </row>
    <row r="425" spans="1:14" ht="15" hidden="1" customHeight="1" x14ac:dyDescent="0.35">
      <c r="A425" s="57"/>
      <c r="B425" s="62"/>
      <c r="C425" s="315" t="s">
        <v>188</v>
      </c>
      <c r="D425" s="316"/>
      <c r="E425" s="316"/>
      <c r="F425" s="83"/>
      <c r="G425" s="65"/>
      <c r="H425" s="65"/>
      <c r="I425" s="65"/>
      <c r="J425" s="65"/>
      <c r="K425" s="65"/>
      <c r="L425" s="76"/>
      <c r="M425" s="63"/>
      <c r="N425" s="57"/>
    </row>
    <row r="426" spans="1:14" ht="6" hidden="1" customHeight="1" x14ac:dyDescent="0.35">
      <c r="A426" s="57"/>
      <c r="B426" s="62"/>
      <c r="C426" s="84"/>
      <c r="D426" s="85"/>
      <c r="E426" s="85"/>
      <c r="F426" s="85"/>
      <c r="G426" s="65"/>
      <c r="H426" s="65"/>
      <c r="I426" s="65"/>
      <c r="J426" s="65"/>
      <c r="K426" s="65"/>
      <c r="L426" s="76"/>
      <c r="M426" s="63"/>
      <c r="N426" s="57"/>
    </row>
    <row r="427" spans="1:14" ht="15" hidden="1" customHeight="1" x14ac:dyDescent="0.35">
      <c r="A427" s="57"/>
      <c r="B427" s="62"/>
      <c r="C427" s="77"/>
      <c r="D427" s="65"/>
      <c r="E427" s="65"/>
      <c r="F427" s="65"/>
      <c r="G427" s="272" t="s">
        <v>173</v>
      </c>
      <c r="H427" s="272"/>
      <c r="I427" s="65"/>
      <c r="J427" s="65"/>
      <c r="K427" s="65"/>
      <c r="L427" s="76"/>
      <c r="M427" s="63"/>
      <c r="N427" s="57"/>
    </row>
    <row r="428" spans="1:14" ht="6" hidden="1" customHeight="1" x14ac:dyDescent="0.35">
      <c r="A428" s="57"/>
      <c r="B428" s="62"/>
      <c r="C428" s="77"/>
      <c r="D428" s="65"/>
      <c r="E428" s="65"/>
      <c r="F428" s="65"/>
      <c r="G428" s="65"/>
      <c r="H428" s="65"/>
      <c r="I428" s="65"/>
      <c r="J428" s="65"/>
      <c r="K428" s="65"/>
      <c r="L428" s="76"/>
      <c r="M428" s="63"/>
      <c r="N428" s="57"/>
    </row>
    <row r="429" spans="1:14" ht="15" hidden="1" customHeight="1" x14ac:dyDescent="0.35">
      <c r="A429" s="57"/>
      <c r="B429" s="62"/>
      <c r="C429" s="77"/>
      <c r="D429" s="249" t="s">
        <v>181</v>
      </c>
      <c r="E429" s="249"/>
      <c r="F429" s="65"/>
      <c r="G429" s="317" t="str">
        <f>IF(AND($C$64="Other",$E$57&gt;=4),"Please Enter Value",IF($E$57&gt;=4,$G$111,"Not Applicable"))</f>
        <v>Not Applicable</v>
      </c>
      <c r="H429" s="318"/>
      <c r="I429" s="65"/>
      <c r="J429" s="236" t="s">
        <v>530</v>
      </c>
      <c r="K429" s="237" t="str">
        <f>IF($E$57&gt;=4,"","N/A")</f>
        <v>N/A</v>
      </c>
      <c r="L429" s="76"/>
      <c r="M429" s="63"/>
      <c r="N429" s="57"/>
    </row>
    <row r="430" spans="1:14" ht="6" hidden="1" customHeight="1" x14ac:dyDescent="0.35">
      <c r="A430" s="57"/>
      <c r="B430" s="62"/>
      <c r="C430" s="77"/>
      <c r="D430" s="65"/>
      <c r="E430" s="65"/>
      <c r="F430" s="65"/>
      <c r="G430" s="65"/>
      <c r="H430" s="65"/>
      <c r="I430" s="65"/>
      <c r="J430" s="65"/>
      <c r="K430" s="65"/>
      <c r="L430" s="76"/>
      <c r="M430" s="63"/>
      <c r="N430" s="57"/>
    </row>
    <row r="431" spans="1:14" ht="15" hidden="1" customHeight="1" x14ac:dyDescent="0.35">
      <c r="A431" s="57"/>
      <c r="B431" s="62"/>
      <c r="C431" s="77"/>
      <c r="D431" s="249" t="s">
        <v>182</v>
      </c>
      <c r="E431" s="249"/>
      <c r="F431" s="65"/>
      <c r="G431" s="266" t="str">
        <f>IF($E$57&gt;=4,$G$113,"Not Applicable")</f>
        <v>Not Applicable</v>
      </c>
      <c r="H431" s="267"/>
      <c r="I431" s="65"/>
      <c r="J431" s="236" t="s">
        <v>530</v>
      </c>
      <c r="K431" s="237" t="str">
        <f>IF($E$57&gt;=4,"","N/A")</f>
        <v>N/A</v>
      </c>
      <c r="L431" s="76"/>
      <c r="M431" s="63"/>
      <c r="N431" s="57"/>
    </row>
    <row r="432" spans="1:14" ht="4.5" hidden="1" customHeight="1" x14ac:dyDescent="0.35">
      <c r="A432" s="57"/>
      <c r="B432" s="62"/>
      <c r="C432" s="77"/>
      <c r="D432" s="65"/>
      <c r="E432" s="65"/>
      <c r="F432" s="65"/>
      <c r="G432" s="65"/>
      <c r="H432" s="65"/>
      <c r="I432" s="65"/>
      <c r="J432" s="65"/>
      <c r="K432" s="65"/>
      <c r="L432" s="76"/>
      <c r="M432" s="63"/>
      <c r="N432" s="57"/>
    </row>
    <row r="433" spans="1:14" ht="15" hidden="1" customHeight="1" x14ac:dyDescent="0.35">
      <c r="A433" s="57"/>
      <c r="B433" s="62"/>
      <c r="C433" s="77"/>
      <c r="D433" s="65"/>
      <c r="E433" s="65"/>
      <c r="F433" s="65"/>
      <c r="G433" s="272" t="s">
        <v>180</v>
      </c>
      <c r="H433" s="272"/>
      <c r="I433" s="65"/>
      <c r="J433" s="328" t="s">
        <v>174</v>
      </c>
      <c r="K433" s="328"/>
      <c r="L433" s="329"/>
      <c r="M433" s="63"/>
      <c r="N433" s="57"/>
    </row>
    <row r="434" spans="1:14" ht="6" hidden="1" customHeight="1" x14ac:dyDescent="0.35">
      <c r="A434" s="57"/>
      <c r="B434" s="62"/>
      <c r="C434" s="77"/>
      <c r="D434" s="65"/>
      <c r="E434" s="65"/>
      <c r="F434" s="65"/>
      <c r="G434" s="86"/>
      <c r="H434" s="86"/>
      <c r="I434" s="65"/>
      <c r="J434" s="87"/>
      <c r="K434" s="87"/>
      <c r="L434" s="76"/>
      <c r="M434" s="63"/>
      <c r="N434" s="57"/>
    </row>
    <row r="435" spans="1:14" ht="15" hidden="1" customHeight="1" x14ac:dyDescent="0.35">
      <c r="A435" s="57"/>
      <c r="B435" s="62"/>
      <c r="C435" s="77"/>
      <c r="D435" s="249" t="s">
        <v>179</v>
      </c>
      <c r="E435" s="249"/>
      <c r="F435" s="65"/>
      <c r="G435" s="266">
        <f>SUM(G429,G431)</f>
        <v>0</v>
      </c>
      <c r="H435" s="267"/>
      <c r="I435" s="65"/>
      <c r="J435" s="336" t="str">
        <f>IF(ISERROR(IF($E$57&gt;=4,(G429*K429)+(G431*K431),"Not Applicable")),"Please Enter Rates",IF($E$57&gt;=4,(G429*K429)+(G431*K431),"Not Applicable"))</f>
        <v>Not Applicable</v>
      </c>
      <c r="K435" s="337"/>
      <c r="L435" s="76"/>
      <c r="M435" s="63"/>
      <c r="N435" s="57"/>
    </row>
    <row r="436" spans="1:14" ht="6" hidden="1" customHeight="1" x14ac:dyDescent="0.35">
      <c r="A436" s="57"/>
      <c r="B436" s="62"/>
      <c r="C436" s="89"/>
      <c r="D436" s="90"/>
      <c r="E436" s="90"/>
      <c r="F436" s="90"/>
      <c r="G436" s="90"/>
      <c r="H436" s="90"/>
      <c r="I436" s="90"/>
      <c r="J436" s="90"/>
      <c r="K436" s="90"/>
      <c r="L436" s="91"/>
      <c r="M436" s="63"/>
      <c r="N436" s="57"/>
    </row>
    <row r="437" spans="1:14" ht="6" hidden="1" customHeight="1" x14ac:dyDescent="0.35">
      <c r="A437" s="57"/>
      <c r="B437" s="62"/>
      <c r="C437" s="66"/>
      <c r="D437" s="67"/>
      <c r="E437" s="67"/>
      <c r="F437" s="67"/>
      <c r="G437" s="67"/>
      <c r="H437" s="67"/>
      <c r="I437" s="67"/>
      <c r="J437" s="67"/>
      <c r="K437" s="67"/>
      <c r="L437" s="68"/>
      <c r="M437" s="63"/>
      <c r="N437" s="57"/>
    </row>
    <row r="438" spans="1:14" ht="15" hidden="1" customHeight="1" x14ac:dyDescent="0.35">
      <c r="A438" s="57"/>
      <c r="B438" s="62"/>
      <c r="C438" s="315" t="s">
        <v>189</v>
      </c>
      <c r="D438" s="316"/>
      <c r="E438" s="316"/>
      <c r="F438" s="316"/>
      <c r="G438" s="316"/>
      <c r="H438" s="316"/>
      <c r="I438" s="316"/>
      <c r="J438" s="65"/>
      <c r="K438" s="65"/>
      <c r="L438" s="76"/>
      <c r="M438" s="63"/>
      <c r="N438" s="57"/>
    </row>
    <row r="439" spans="1:14" ht="6" hidden="1" customHeight="1" x14ac:dyDescent="0.35">
      <c r="A439" s="57"/>
      <c r="B439" s="62"/>
      <c r="C439" s="84"/>
      <c r="D439" s="85"/>
      <c r="E439" s="85"/>
      <c r="F439" s="65"/>
      <c r="G439" s="65"/>
      <c r="H439" s="65"/>
      <c r="I439" s="65"/>
      <c r="J439" s="65"/>
      <c r="K439" s="65"/>
      <c r="L439" s="76"/>
      <c r="M439" s="63"/>
      <c r="N439" s="57"/>
    </row>
    <row r="440" spans="1:14" ht="15" hidden="1" customHeight="1" x14ac:dyDescent="0.35">
      <c r="A440" s="57"/>
      <c r="B440" s="62"/>
      <c r="C440" s="84"/>
      <c r="D440" s="85"/>
      <c r="E440" s="85"/>
      <c r="F440" s="65"/>
      <c r="G440" s="65"/>
      <c r="H440" s="65"/>
      <c r="I440" s="65"/>
      <c r="J440" s="245" t="s">
        <v>539</v>
      </c>
      <c r="K440" s="245" t="s">
        <v>540</v>
      </c>
      <c r="L440" s="76"/>
      <c r="M440" s="63"/>
      <c r="N440" s="57"/>
    </row>
    <row r="441" spans="1:14" ht="15" hidden="1" customHeight="1" x14ac:dyDescent="0.35">
      <c r="A441" s="57"/>
      <c r="B441" s="62"/>
      <c r="C441" s="84"/>
      <c r="D441" s="85"/>
      <c r="E441" s="85"/>
      <c r="F441" s="65"/>
      <c r="G441" s="65"/>
      <c r="H441" s="65"/>
      <c r="I441" s="65"/>
      <c r="J441" s="237" t="str">
        <f>IF($E$57&gt;=4,"","N/A")</f>
        <v>N/A</v>
      </c>
      <c r="K441" s="237" t="str">
        <f>IF($E$57&gt;=4,"","N/A")</f>
        <v>N/A</v>
      </c>
      <c r="L441" s="76"/>
      <c r="M441" s="63"/>
      <c r="N441" s="57"/>
    </row>
    <row r="442" spans="1:14" ht="6" hidden="1" customHeight="1" x14ac:dyDescent="0.35">
      <c r="A442" s="57"/>
      <c r="B442" s="62"/>
      <c r="C442" s="84"/>
      <c r="D442" s="85"/>
      <c r="E442" s="85"/>
      <c r="F442" s="65"/>
      <c r="G442" s="65"/>
      <c r="H442" s="65"/>
      <c r="I442" s="65"/>
      <c r="J442" s="65"/>
      <c r="K442" s="65"/>
      <c r="L442" s="76"/>
      <c r="M442" s="63"/>
      <c r="N442" s="57"/>
    </row>
    <row r="443" spans="1:14" ht="15" hidden="1" customHeight="1" x14ac:dyDescent="0.35">
      <c r="A443" s="57"/>
      <c r="B443" s="62"/>
      <c r="C443" s="77"/>
      <c r="D443" s="65"/>
      <c r="E443" s="65"/>
      <c r="F443" s="65"/>
      <c r="G443" s="249" t="s">
        <v>184</v>
      </c>
      <c r="H443" s="249"/>
      <c r="I443" s="65"/>
      <c r="J443" s="328" t="s">
        <v>174</v>
      </c>
      <c r="K443" s="328"/>
      <c r="L443" s="329"/>
      <c r="M443" s="63"/>
      <c r="N443" s="57"/>
    </row>
    <row r="444" spans="1:14" ht="6" hidden="1" customHeight="1" x14ac:dyDescent="0.35">
      <c r="A444" s="57"/>
      <c r="B444" s="62"/>
      <c r="C444" s="77"/>
      <c r="D444" s="65"/>
      <c r="E444" s="65"/>
      <c r="F444" s="65"/>
      <c r="G444" s="65"/>
      <c r="H444" s="65"/>
      <c r="I444" s="65"/>
      <c r="J444" s="87"/>
      <c r="K444" s="87"/>
      <c r="L444" s="76"/>
      <c r="M444" s="63"/>
      <c r="N444" s="57"/>
    </row>
    <row r="445" spans="1:14" ht="15" hidden="1" customHeight="1" x14ac:dyDescent="0.35">
      <c r="A445" s="57"/>
      <c r="B445" s="62"/>
      <c r="C445" s="77"/>
      <c r="D445" s="249" t="s">
        <v>170</v>
      </c>
      <c r="E445" s="249"/>
      <c r="F445" s="250"/>
      <c r="G445" s="266" t="str">
        <f>IF($E$57&gt;=4,$G$127,"Not Applicable")</f>
        <v>Not Applicable</v>
      </c>
      <c r="H445" s="267"/>
      <c r="I445" s="65"/>
      <c r="J445" s="336" t="str">
        <f>IF(ISERROR(IF($E$57&gt;=4,G445*J441,"Not Applicable")),"Please Enter Rate",IF($E$57&gt;=4,G445*J441,"Not Applicable"))</f>
        <v>Not Applicable</v>
      </c>
      <c r="K445" s="337"/>
      <c r="L445" s="76"/>
      <c r="M445" s="63"/>
      <c r="N445" s="57"/>
    </row>
    <row r="446" spans="1:14" ht="6" hidden="1" customHeight="1" x14ac:dyDescent="0.35">
      <c r="A446" s="57"/>
      <c r="B446" s="62"/>
      <c r="C446" s="77"/>
      <c r="D446" s="88"/>
      <c r="E446" s="88"/>
      <c r="F446" s="65"/>
      <c r="G446" s="56"/>
      <c r="H446" s="56"/>
      <c r="I446" s="65"/>
      <c r="J446" s="56"/>
      <c r="K446" s="56"/>
      <c r="L446" s="76"/>
      <c r="M446" s="63"/>
      <c r="N446" s="57"/>
    </row>
    <row r="447" spans="1:14" ht="15" hidden="1" customHeight="1" x14ac:dyDescent="0.35">
      <c r="A447" s="57"/>
      <c r="B447" s="62"/>
      <c r="C447" s="77"/>
      <c r="D447" s="249" t="s">
        <v>169</v>
      </c>
      <c r="E447" s="249"/>
      <c r="F447" s="249"/>
      <c r="G447" s="317" t="s">
        <v>144</v>
      </c>
      <c r="H447" s="318"/>
      <c r="I447" s="65"/>
      <c r="J447" s="336" t="str">
        <f>IF(ISERROR(IF($E$57&gt;=4,G447*K441,"Not Applicable")),"Please Enter Rate",IF($E$57&gt;=4,G447*K441,"Not Applicable"))</f>
        <v>Not Applicable</v>
      </c>
      <c r="K447" s="337"/>
      <c r="L447" s="76"/>
      <c r="M447" s="63"/>
      <c r="N447" s="57"/>
    </row>
    <row r="448" spans="1:14" ht="6" hidden="1" customHeight="1" x14ac:dyDescent="0.35">
      <c r="A448" s="57"/>
      <c r="B448" s="62"/>
      <c r="C448" s="89"/>
      <c r="D448" s="90"/>
      <c r="E448" s="90"/>
      <c r="F448" s="90"/>
      <c r="G448" s="90"/>
      <c r="H448" s="90"/>
      <c r="I448" s="90"/>
      <c r="J448" s="90"/>
      <c r="K448" s="90"/>
      <c r="L448" s="91"/>
      <c r="M448" s="63"/>
      <c r="N448" s="57"/>
    </row>
    <row r="449" spans="1:14" ht="6" hidden="1" customHeight="1" x14ac:dyDescent="0.35">
      <c r="A449" s="57"/>
      <c r="B449" s="62"/>
      <c r="C449" s="79"/>
      <c r="D449" s="80"/>
      <c r="E449" s="80"/>
      <c r="F449" s="80"/>
      <c r="G449" s="80"/>
      <c r="H449" s="80"/>
      <c r="I449" s="81"/>
      <c r="J449" s="81"/>
      <c r="K449" s="81"/>
      <c r="L449" s="82"/>
      <c r="M449" s="63"/>
      <c r="N449" s="57"/>
    </row>
    <row r="450" spans="1:14" ht="15" hidden="1" customHeight="1" x14ac:dyDescent="0.35">
      <c r="A450" s="57"/>
      <c r="B450" s="62"/>
      <c r="C450" s="315" t="s">
        <v>202</v>
      </c>
      <c r="D450" s="316"/>
      <c r="E450" s="316"/>
      <c r="F450" s="316"/>
      <c r="G450" s="316"/>
      <c r="H450" s="316"/>
      <c r="I450" s="316"/>
      <c r="J450" s="65"/>
      <c r="K450" s="65"/>
      <c r="L450" s="76"/>
      <c r="M450" s="63"/>
      <c r="N450" s="57"/>
    </row>
    <row r="451" spans="1:14" ht="6" hidden="1" customHeight="1" x14ac:dyDescent="0.35">
      <c r="A451" s="57"/>
      <c r="B451" s="62"/>
      <c r="C451" s="84"/>
      <c r="D451" s="85"/>
      <c r="E451" s="85"/>
      <c r="F451" s="85"/>
      <c r="G451" s="65"/>
      <c r="H451" s="65"/>
      <c r="I451" s="65"/>
      <c r="J451" s="65"/>
      <c r="K451" s="65"/>
      <c r="L451" s="76"/>
      <c r="M451" s="63"/>
      <c r="N451" s="57"/>
    </row>
    <row r="452" spans="1:14" ht="15" hidden="1" customHeight="1" x14ac:dyDescent="0.35">
      <c r="A452" s="57"/>
      <c r="B452" s="62"/>
      <c r="C452" s="77"/>
      <c r="D452" s="65"/>
      <c r="E452" s="65"/>
      <c r="F452" s="65"/>
      <c r="G452" s="73" t="s">
        <v>190</v>
      </c>
      <c r="H452" s="73"/>
      <c r="I452" s="73"/>
      <c r="J452" s="65"/>
      <c r="K452" s="65"/>
      <c r="L452" s="76"/>
      <c r="M452" s="63"/>
      <c r="N452" s="57"/>
    </row>
    <row r="453" spans="1:14" ht="6" hidden="1" customHeight="1" x14ac:dyDescent="0.35">
      <c r="A453" s="57"/>
      <c r="B453" s="62"/>
      <c r="C453" s="77"/>
      <c r="D453" s="65"/>
      <c r="E453" s="65"/>
      <c r="F453" s="65"/>
      <c r="G453" s="65"/>
      <c r="H453" s="65"/>
      <c r="I453" s="65"/>
      <c r="J453" s="65"/>
      <c r="K453" s="65"/>
      <c r="L453" s="76"/>
      <c r="M453" s="63"/>
      <c r="N453" s="57"/>
    </row>
    <row r="454" spans="1:14" ht="15" hidden="1" customHeight="1" x14ac:dyDescent="0.35">
      <c r="A454" s="57"/>
      <c r="B454" s="62"/>
      <c r="C454" s="77"/>
      <c r="D454" s="249" t="s">
        <v>185</v>
      </c>
      <c r="E454" s="249"/>
      <c r="F454" s="250"/>
      <c r="G454" s="338" t="s">
        <v>146</v>
      </c>
      <c r="H454" s="339"/>
      <c r="I454" s="65"/>
      <c r="J454" s="65"/>
      <c r="K454" s="65"/>
      <c r="L454" s="76"/>
      <c r="M454" s="63"/>
      <c r="N454" s="57"/>
    </row>
    <row r="455" spans="1:14" ht="6" hidden="1" customHeight="1" x14ac:dyDescent="0.35">
      <c r="A455" s="57"/>
      <c r="B455" s="62"/>
      <c r="C455" s="77"/>
      <c r="D455" s="65"/>
      <c r="E455" s="65"/>
      <c r="F455" s="65"/>
      <c r="G455" s="65"/>
      <c r="H455" s="65"/>
      <c r="I455" s="65"/>
      <c r="J455" s="65"/>
      <c r="K455" s="65"/>
      <c r="L455" s="76"/>
      <c r="M455" s="63"/>
      <c r="N455" s="57"/>
    </row>
    <row r="456" spans="1:14" ht="15" hidden="1" customHeight="1" x14ac:dyDescent="0.35">
      <c r="A456" s="57"/>
      <c r="B456" s="62"/>
      <c r="C456" s="77"/>
      <c r="D456" s="73" t="s">
        <v>196</v>
      </c>
      <c r="E456" s="73"/>
      <c r="F456" s="65"/>
      <c r="G456" s="317" t="str">
        <f>IF($E$57&gt;=4,"Please Enter Value","Not Applicable")</f>
        <v>Not Applicable</v>
      </c>
      <c r="H456" s="318"/>
      <c r="I456" s="65"/>
      <c r="J456" s="65"/>
      <c r="K456" s="65"/>
      <c r="L456" s="76"/>
      <c r="M456" s="63"/>
      <c r="N456" s="57"/>
    </row>
    <row r="457" spans="1:14" ht="6" hidden="1" customHeight="1" x14ac:dyDescent="0.35">
      <c r="A457" s="57"/>
      <c r="B457" s="62"/>
      <c r="C457" s="77"/>
      <c r="D457" s="65"/>
      <c r="E457" s="65"/>
      <c r="F457" s="65"/>
      <c r="G457" s="65"/>
      <c r="H457" s="65"/>
      <c r="I457" s="65"/>
      <c r="J457" s="65"/>
      <c r="K457" s="65"/>
      <c r="L457" s="76"/>
      <c r="M457" s="63"/>
      <c r="N457" s="57"/>
    </row>
    <row r="458" spans="1:14" ht="15" hidden="1" customHeight="1" x14ac:dyDescent="0.35">
      <c r="A458" s="57"/>
      <c r="B458" s="62"/>
      <c r="C458" s="77"/>
      <c r="D458" s="249" t="s">
        <v>51</v>
      </c>
      <c r="E458" s="249"/>
      <c r="F458" s="65"/>
      <c r="G458" s="317" t="str">
        <f>IF($E$57&gt;=4,"Please Enter Value","Not Applicable")</f>
        <v>Not Applicable</v>
      </c>
      <c r="H458" s="318"/>
      <c r="I458" s="65"/>
      <c r="J458" s="65"/>
      <c r="K458" s="65"/>
      <c r="L458" s="76"/>
      <c r="M458" s="63"/>
      <c r="N458" s="57"/>
    </row>
    <row r="459" spans="1:14" ht="15" hidden="1" customHeight="1" x14ac:dyDescent="0.35">
      <c r="A459" s="57"/>
      <c r="B459" s="62"/>
      <c r="C459" s="77"/>
      <c r="D459" s="65" t="s">
        <v>197</v>
      </c>
      <c r="E459" s="65"/>
      <c r="F459" s="65"/>
      <c r="G459" s="65"/>
      <c r="H459" s="65"/>
      <c r="I459" s="65"/>
      <c r="J459" s="65"/>
      <c r="K459" s="65"/>
      <c r="L459" s="76"/>
      <c r="M459" s="63"/>
      <c r="N459" s="57"/>
    </row>
    <row r="460" spans="1:14" ht="15" hidden="1" customHeight="1" x14ac:dyDescent="0.35">
      <c r="A460" s="57"/>
      <c r="B460" s="62"/>
      <c r="C460" s="77"/>
      <c r="D460" s="65"/>
      <c r="E460" s="65"/>
      <c r="F460" s="65"/>
      <c r="G460" s="65"/>
      <c r="H460" s="65"/>
      <c r="I460" s="65"/>
      <c r="J460" s="238" t="s">
        <v>530</v>
      </c>
      <c r="K460" s="237" t="str">
        <f>IF($E$57&gt;=4,"","N/A")</f>
        <v>N/A</v>
      </c>
      <c r="L460" s="76"/>
      <c r="M460" s="63"/>
      <c r="N460" s="57"/>
    </row>
    <row r="461" spans="1:14" ht="6" hidden="1" customHeight="1" x14ac:dyDescent="0.35">
      <c r="A461" s="57"/>
      <c r="B461" s="62"/>
      <c r="C461" s="77"/>
      <c r="D461" s="65"/>
      <c r="E461" s="65"/>
      <c r="F461" s="65"/>
      <c r="G461" s="65"/>
      <c r="H461" s="65"/>
      <c r="I461" s="65"/>
      <c r="J461" s="238"/>
      <c r="K461" s="238"/>
      <c r="L461" s="76"/>
      <c r="M461" s="63"/>
      <c r="N461" s="57"/>
    </row>
    <row r="462" spans="1:14" ht="15" hidden="1" customHeight="1" x14ac:dyDescent="0.35">
      <c r="A462" s="57"/>
      <c r="B462" s="62"/>
      <c r="C462" s="77"/>
      <c r="D462" s="65"/>
      <c r="E462" s="65"/>
      <c r="F462" s="65"/>
      <c r="G462" s="272" t="s">
        <v>191</v>
      </c>
      <c r="H462" s="272"/>
      <c r="I462" s="65"/>
      <c r="J462" s="328" t="s">
        <v>174</v>
      </c>
      <c r="K462" s="328"/>
      <c r="L462" s="329"/>
      <c r="M462" s="63"/>
      <c r="N462" s="57"/>
    </row>
    <row r="463" spans="1:14" ht="6" hidden="1" customHeight="1" x14ac:dyDescent="0.35">
      <c r="A463" s="57"/>
      <c r="B463" s="62"/>
      <c r="C463" s="77"/>
      <c r="D463" s="65"/>
      <c r="E463" s="65"/>
      <c r="F463" s="65"/>
      <c r="G463" s="86"/>
      <c r="H463" s="86"/>
      <c r="I463" s="65"/>
      <c r="J463" s="87"/>
      <c r="K463" s="87"/>
      <c r="L463" s="76"/>
      <c r="M463" s="63"/>
      <c r="N463" s="57"/>
    </row>
    <row r="464" spans="1:14" ht="15" hidden="1" customHeight="1" x14ac:dyDescent="0.35">
      <c r="A464" s="57"/>
      <c r="B464" s="62"/>
      <c r="C464" s="77"/>
      <c r="D464" s="249" t="s">
        <v>179</v>
      </c>
      <c r="E464" s="249"/>
      <c r="F464" s="65"/>
      <c r="G464" s="266">
        <f>SUM(G456,G458)</f>
        <v>0</v>
      </c>
      <c r="H464" s="267"/>
      <c r="I464" s="65"/>
      <c r="J464" s="336" t="str">
        <f>IF(ISERROR(IF($E$57&gt;=4,G464*K460,"Not Applicable")),"Please Enter Rate",IF($E$57&gt;=4,G464*K460,"Not Applicable"))</f>
        <v>Not Applicable</v>
      </c>
      <c r="K464" s="337"/>
      <c r="L464" s="76"/>
      <c r="M464" s="63"/>
      <c r="N464" s="57"/>
    </row>
    <row r="465" spans="1:14" ht="6" hidden="1" customHeight="1" x14ac:dyDescent="0.35">
      <c r="A465" s="57"/>
      <c r="B465" s="62"/>
      <c r="C465" s="89"/>
      <c r="D465" s="90"/>
      <c r="E465" s="90"/>
      <c r="F465" s="90"/>
      <c r="G465" s="90"/>
      <c r="H465" s="90"/>
      <c r="I465" s="90"/>
      <c r="J465" s="90"/>
      <c r="K465" s="90"/>
      <c r="L465" s="91"/>
      <c r="M465" s="63"/>
      <c r="N465" s="57"/>
    </row>
    <row r="466" spans="1:14" ht="6" hidden="1" customHeight="1" x14ac:dyDescent="0.35">
      <c r="A466" s="57"/>
      <c r="B466" s="62"/>
      <c r="C466" s="79"/>
      <c r="D466" s="80"/>
      <c r="E466" s="80"/>
      <c r="F466" s="80"/>
      <c r="G466" s="80"/>
      <c r="H466" s="80"/>
      <c r="I466" s="81"/>
      <c r="J466" s="81"/>
      <c r="K466" s="81"/>
      <c r="L466" s="82"/>
      <c r="M466" s="63"/>
      <c r="N466" s="57"/>
    </row>
    <row r="467" spans="1:14" ht="15" hidden="1" customHeight="1" x14ac:dyDescent="0.35">
      <c r="A467" s="57"/>
      <c r="B467" s="62"/>
      <c r="C467" s="315" t="s">
        <v>201</v>
      </c>
      <c r="D467" s="316"/>
      <c r="E467" s="316"/>
      <c r="F467" s="316"/>
      <c r="G467" s="316"/>
      <c r="H467" s="316"/>
      <c r="I467" s="316"/>
      <c r="J467" s="65"/>
      <c r="K467" s="65"/>
      <c r="L467" s="76"/>
      <c r="M467" s="63"/>
      <c r="N467" s="57"/>
    </row>
    <row r="468" spans="1:14" ht="6" hidden="1" customHeight="1" x14ac:dyDescent="0.35">
      <c r="A468" s="57"/>
      <c r="B468" s="62"/>
      <c r="C468" s="92"/>
      <c r="D468" s="83"/>
      <c r="E468" s="83"/>
      <c r="F468" s="83"/>
      <c r="G468" s="83"/>
      <c r="H468" s="83"/>
      <c r="I468" s="83"/>
      <c r="J468" s="83"/>
      <c r="K468" s="83"/>
      <c r="L468" s="93"/>
      <c r="M468" s="63"/>
      <c r="N468" s="57"/>
    </row>
    <row r="469" spans="1:14" ht="15" hidden="1" customHeight="1" x14ac:dyDescent="0.35">
      <c r="A469" s="57"/>
      <c r="B469" s="62"/>
      <c r="C469" s="333" t="s">
        <v>194</v>
      </c>
      <c r="D469" s="334"/>
      <c r="E469" s="334"/>
      <c r="F469" s="334"/>
      <c r="G469" s="334"/>
      <c r="H469" s="334"/>
      <c r="I469" s="334"/>
      <c r="J469" s="334"/>
      <c r="K469" s="334"/>
      <c r="L469" s="335"/>
      <c r="M469" s="63"/>
      <c r="N469" s="57"/>
    </row>
    <row r="470" spans="1:14" ht="15" hidden="1" customHeight="1" x14ac:dyDescent="0.35">
      <c r="A470" s="57"/>
      <c r="B470" s="62"/>
      <c r="C470" s="94" t="s">
        <v>210</v>
      </c>
      <c r="D470" s="95"/>
      <c r="E470" s="95"/>
      <c r="F470" s="95"/>
      <c r="G470" s="95"/>
      <c r="H470" s="95"/>
      <c r="I470" s="95"/>
      <c r="J470" s="95"/>
      <c r="K470" s="95"/>
      <c r="L470" s="96"/>
      <c r="M470" s="63"/>
      <c r="N470" s="57"/>
    </row>
    <row r="471" spans="1:14" ht="9.75" hidden="1" customHeight="1" x14ac:dyDescent="0.35">
      <c r="A471" s="57"/>
      <c r="B471" s="62"/>
      <c r="C471" s="97"/>
      <c r="D471" s="85"/>
      <c r="E471" s="85"/>
      <c r="F471" s="85"/>
      <c r="G471" s="65"/>
      <c r="H471" s="65"/>
      <c r="I471" s="65"/>
      <c r="J471" s="313" t="s">
        <v>212</v>
      </c>
      <c r="K471" s="313"/>
      <c r="L471" s="314"/>
      <c r="M471" s="63"/>
      <c r="N471" s="57"/>
    </row>
    <row r="472" spans="1:14" ht="15" hidden="1" customHeight="1" x14ac:dyDescent="0.35">
      <c r="A472" s="57"/>
      <c r="B472" s="62"/>
      <c r="C472" s="287" t="s">
        <v>192</v>
      </c>
      <c r="D472" s="288"/>
      <c r="E472" s="288"/>
      <c r="F472" s="288"/>
      <c r="G472" s="65"/>
      <c r="H472" s="65"/>
      <c r="I472" s="67"/>
      <c r="J472" s="313"/>
      <c r="K472" s="313"/>
      <c r="L472" s="314"/>
      <c r="M472" s="63"/>
      <c r="N472" s="57"/>
    </row>
    <row r="473" spans="1:14" ht="15" hidden="1" customHeight="1" x14ac:dyDescent="0.35">
      <c r="A473" s="57"/>
      <c r="B473" s="62"/>
      <c r="C473" s="84"/>
      <c r="D473" s="85"/>
      <c r="E473" s="85"/>
      <c r="F473" s="85"/>
      <c r="G473" s="65"/>
      <c r="H473" s="65"/>
      <c r="I473" s="65"/>
      <c r="J473" s="65"/>
      <c r="K473" s="65"/>
      <c r="L473" s="76"/>
      <c r="M473" s="63"/>
      <c r="N473" s="57"/>
    </row>
    <row r="474" spans="1:14" ht="15" hidden="1" customHeight="1" x14ac:dyDescent="0.35">
      <c r="A474" s="57"/>
      <c r="B474" s="62"/>
      <c r="C474" s="98"/>
      <c r="D474" s="289" t="s">
        <v>221</v>
      </c>
      <c r="E474" s="297" t="s">
        <v>204</v>
      </c>
      <c r="F474" s="298"/>
      <c r="G474" s="297" t="s">
        <v>206</v>
      </c>
      <c r="H474" s="298"/>
      <c r="I474" s="301" t="s">
        <v>52</v>
      </c>
      <c r="J474" s="297" t="s">
        <v>209</v>
      </c>
      <c r="K474" s="298"/>
      <c r="L474" s="76"/>
      <c r="M474" s="63"/>
      <c r="N474" s="57"/>
    </row>
    <row r="475" spans="1:14" ht="15" hidden="1" customHeight="1" x14ac:dyDescent="0.35">
      <c r="A475" s="57"/>
      <c r="B475" s="62"/>
      <c r="C475" s="98"/>
      <c r="D475" s="290"/>
      <c r="E475" s="299"/>
      <c r="F475" s="300"/>
      <c r="G475" s="299"/>
      <c r="H475" s="300"/>
      <c r="I475" s="290"/>
      <c r="J475" s="299"/>
      <c r="K475" s="300"/>
      <c r="L475" s="76"/>
      <c r="M475" s="63"/>
      <c r="N475" s="57"/>
    </row>
    <row r="476" spans="1:14" ht="15" hidden="1" customHeight="1" x14ac:dyDescent="0.35">
      <c r="A476" s="57"/>
      <c r="B476" s="62"/>
      <c r="C476" s="77"/>
      <c r="D476" s="99">
        <v>1</v>
      </c>
      <c r="E476" s="321" t="s">
        <v>144</v>
      </c>
      <c r="F476" s="322"/>
      <c r="G476" s="285">
        <v>0</v>
      </c>
      <c r="H476" s="286"/>
      <c r="I476" s="100">
        <v>1.1550000000000002E-3</v>
      </c>
      <c r="J476" s="319" t="str">
        <f>IF(ISERROR(E476*G476*I476),"-",E476*G476*I476)</f>
        <v>-</v>
      </c>
      <c r="K476" s="320"/>
      <c r="L476" s="76"/>
      <c r="M476" s="63"/>
      <c r="N476" s="57"/>
    </row>
    <row r="477" spans="1:14" ht="15" hidden="1" customHeight="1" x14ac:dyDescent="0.35">
      <c r="A477" s="57"/>
      <c r="B477" s="62"/>
      <c r="C477" s="77"/>
      <c r="D477" s="99">
        <v>2</v>
      </c>
      <c r="E477" s="321" t="s">
        <v>144</v>
      </c>
      <c r="F477" s="322"/>
      <c r="G477" s="285">
        <v>0</v>
      </c>
      <c r="H477" s="286"/>
      <c r="I477" s="100">
        <v>1.3699999999999999E-3</v>
      </c>
      <c r="J477" s="319" t="str">
        <f>IF(ISERROR(E477*G477*I477),"-",E477*G477*I477)</f>
        <v>-</v>
      </c>
      <c r="K477" s="320"/>
      <c r="L477" s="76"/>
      <c r="M477" s="63"/>
      <c r="N477" s="57"/>
    </row>
    <row r="478" spans="1:14" ht="15" hidden="1" customHeight="1" thickBot="1" x14ac:dyDescent="0.4">
      <c r="A478" s="57"/>
      <c r="B478" s="62"/>
      <c r="C478" s="77"/>
      <c r="D478" s="101">
        <v>3</v>
      </c>
      <c r="E478" s="302" t="s">
        <v>144</v>
      </c>
      <c r="F478" s="303"/>
      <c r="G478" s="285">
        <v>0</v>
      </c>
      <c r="H478" s="286"/>
      <c r="I478" s="102">
        <v>1.5E-3</v>
      </c>
      <c r="J478" s="309" t="str">
        <f>IF(ISERROR(E478*G478*I478),"-",E478*G478*I478)</f>
        <v>-</v>
      </c>
      <c r="K478" s="310"/>
      <c r="L478" s="76"/>
      <c r="M478" s="63"/>
      <c r="N478" s="57"/>
    </row>
    <row r="479" spans="1:14" ht="15" hidden="1" customHeight="1" thickTop="1" x14ac:dyDescent="0.35">
      <c r="A479" s="57"/>
      <c r="B479" s="62"/>
      <c r="C479" s="77"/>
      <c r="D479" s="323" t="s">
        <v>195</v>
      </c>
      <c r="E479" s="324"/>
      <c r="F479" s="324"/>
      <c r="G479" s="324"/>
      <c r="H479" s="324"/>
      <c r="I479" s="325"/>
      <c r="J479" s="264">
        <f>IF(O471=TRUE,SUM(J476,J477,J478)*1.05,SUM(J476,J477,J478))</f>
        <v>0</v>
      </c>
      <c r="K479" s="265"/>
      <c r="L479" s="76"/>
      <c r="M479" s="63"/>
      <c r="N479" s="57"/>
    </row>
    <row r="480" spans="1:14" ht="15" hidden="1" customHeight="1" x14ac:dyDescent="0.35">
      <c r="A480" s="57"/>
      <c r="B480" s="62"/>
      <c r="C480" s="77"/>
      <c r="D480" s="65"/>
      <c r="E480" s="65"/>
      <c r="F480" s="65"/>
      <c r="G480" s="65"/>
      <c r="H480" s="65"/>
      <c r="I480" s="65"/>
      <c r="J480" s="65"/>
      <c r="K480" s="65"/>
      <c r="L480" s="76"/>
      <c r="M480" s="63"/>
      <c r="N480" s="57"/>
    </row>
    <row r="481" spans="1:14" ht="15" hidden="1" customHeight="1" x14ac:dyDescent="0.35">
      <c r="A481" s="57"/>
      <c r="B481" s="62"/>
      <c r="C481" s="287" t="s">
        <v>193</v>
      </c>
      <c r="D481" s="288"/>
      <c r="E481" s="288"/>
      <c r="F481" s="288"/>
      <c r="G481" s="65"/>
      <c r="H481" s="65"/>
      <c r="I481" s="65"/>
      <c r="J481" s="65"/>
      <c r="K481" s="65"/>
      <c r="L481" s="76"/>
      <c r="M481" s="63"/>
      <c r="N481" s="57"/>
    </row>
    <row r="482" spans="1:14" ht="15" hidden="1" customHeight="1" x14ac:dyDescent="0.35">
      <c r="A482" s="57"/>
      <c r="B482" s="62"/>
      <c r="C482" s="84"/>
      <c r="D482" s="85"/>
      <c r="E482" s="85"/>
      <c r="F482" s="85"/>
      <c r="G482" s="65"/>
      <c r="H482" s="65"/>
      <c r="I482" s="65"/>
      <c r="J482" s="65"/>
      <c r="K482" s="65"/>
      <c r="L482" s="76"/>
      <c r="M482" s="63"/>
      <c r="N482" s="57"/>
    </row>
    <row r="483" spans="1:14" ht="15" hidden="1" customHeight="1" x14ac:dyDescent="0.35">
      <c r="A483" s="57"/>
      <c r="B483" s="62"/>
      <c r="C483" s="98"/>
      <c r="D483" s="289" t="s">
        <v>205</v>
      </c>
      <c r="E483" s="297" t="s">
        <v>204</v>
      </c>
      <c r="F483" s="298"/>
      <c r="G483" s="297" t="s">
        <v>206</v>
      </c>
      <c r="H483" s="298"/>
      <c r="I483" s="103" t="s">
        <v>207</v>
      </c>
      <c r="J483" s="297" t="s">
        <v>209</v>
      </c>
      <c r="K483" s="298"/>
      <c r="L483" s="76"/>
      <c r="M483" s="63"/>
      <c r="N483" s="57"/>
    </row>
    <row r="484" spans="1:14" ht="15" hidden="1" customHeight="1" x14ac:dyDescent="0.35">
      <c r="A484" s="57"/>
      <c r="B484" s="62"/>
      <c r="C484" s="98"/>
      <c r="D484" s="290"/>
      <c r="E484" s="299"/>
      <c r="F484" s="300"/>
      <c r="G484" s="299"/>
      <c r="H484" s="300"/>
      <c r="I484" s="104" t="s">
        <v>208</v>
      </c>
      <c r="J484" s="299"/>
      <c r="K484" s="300"/>
      <c r="L484" s="76"/>
      <c r="M484" s="63"/>
      <c r="N484" s="57"/>
    </row>
    <row r="485" spans="1:14" ht="15" hidden="1" customHeight="1" x14ac:dyDescent="0.35">
      <c r="A485" s="57"/>
      <c r="B485" s="62"/>
      <c r="C485" s="77"/>
      <c r="D485" s="99">
        <v>1</v>
      </c>
      <c r="E485" s="268" t="s">
        <v>146</v>
      </c>
      <c r="F485" s="269"/>
      <c r="G485" s="270">
        <f>G476</f>
        <v>0</v>
      </c>
      <c r="H485" s="271"/>
      <c r="I485" s="105" t="str">
        <f>IF(ISERROR(INDEX(Rates!$B$50:$B$56,MATCH('SME - SMECare'!E485,Rates!$A$50:$A$56,0),1)),"-",INDEX(Rates!$B$50:$B$56,MATCH('SME - SMECare'!E485,Rates!$A$50:$A$56,0),1))</f>
        <v>-</v>
      </c>
      <c r="J485" s="319" t="str">
        <f>IF(ISERROR(G485*I485),"-",G485*I485)</f>
        <v>-</v>
      </c>
      <c r="K485" s="320"/>
      <c r="L485" s="76"/>
      <c r="M485" s="63"/>
      <c r="N485" s="57"/>
    </row>
    <row r="486" spans="1:14" ht="15" hidden="1" customHeight="1" x14ac:dyDescent="0.35">
      <c r="A486" s="57"/>
      <c r="B486" s="62"/>
      <c r="C486" s="77"/>
      <c r="D486" s="99">
        <v>2</v>
      </c>
      <c r="E486" s="268" t="s">
        <v>146</v>
      </c>
      <c r="F486" s="269"/>
      <c r="G486" s="270">
        <f>G477</f>
        <v>0</v>
      </c>
      <c r="H486" s="271"/>
      <c r="I486" s="105" t="str">
        <f>IF(ISERROR(INDEX(Rates!$C$50:$C$56,MATCH('SME - SMECare'!E486,Rates!$A$50:$A$56,0),1)),"-",INDEX(Rates!$C$50:$C$56,MATCH('SME - SMECare'!E486,Rates!$A$50:$A$56,0),1))</f>
        <v>-</v>
      </c>
      <c r="J486" s="319" t="str">
        <f>IF(ISERROR(G486*I486),"-",G486*I486)</f>
        <v>-</v>
      </c>
      <c r="K486" s="320"/>
      <c r="L486" s="76"/>
      <c r="M486" s="63"/>
      <c r="N486" s="57"/>
    </row>
    <row r="487" spans="1:14" ht="15" hidden="1" customHeight="1" thickBot="1" x14ac:dyDescent="0.4">
      <c r="A487" s="57"/>
      <c r="B487" s="62"/>
      <c r="C487" s="77"/>
      <c r="D487" s="101">
        <v>3</v>
      </c>
      <c r="E487" s="268" t="s">
        <v>146</v>
      </c>
      <c r="F487" s="269"/>
      <c r="G487" s="270">
        <f>G478</f>
        <v>0</v>
      </c>
      <c r="H487" s="271"/>
      <c r="I487" s="105" t="str">
        <f>IF(ISERROR(INDEX(Rates!$D$50:$D$56,MATCH('SME - SMECare'!E487,Rates!$A$50:$A$56,0),1)),"-",INDEX(Rates!$D$50:$D$56,MATCH('SME - SMECare'!E487,Rates!$A$50:$A$56,0),1))</f>
        <v>-</v>
      </c>
      <c r="J487" s="309" t="str">
        <f>IF(ISERROR(G487*I487),"-",G487*I487)</f>
        <v>-</v>
      </c>
      <c r="K487" s="310"/>
      <c r="L487" s="76"/>
      <c r="M487" s="63"/>
      <c r="N487" s="57"/>
    </row>
    <row r="488" spans="1:14" ht="15" hidden="1" customHeight="1" thickTop="1" x14ac:dyDescent="0.35">
      <c r="A488" s="57"/>
      <c r="B488" s="62"/>
      <c r="C488" s="77"/>
      <c r="D488" s="323" t="s">
        <v>195</v>
      </c>
      <c r="E488" s="324"/>
      <c r="F488" s="324"/>
      <c r="G488" s="324"/>
      <c r="H488" s="324"/>
      <c r="I488" s="325"/>
      <c r="J488" s="264">
        <f>IF(O471=TRUE,SUM(J485,J486,J487)*1.05,SUM(J485,J486,J487))</f>
        <v>0</v>
      </c>
      <c r="K488" s="265"/>
      <c r="L488" s="76"/>
      <c r="M488" s="63"/>
      <c r="N488" s="57"/>
    </row>
    <row r="489" spans="1:14" ht="15" hidden="1" customHeight="1" thickBot="1" x14ac:dyDescent="0.4">
      <c r="A489" s="57"/>
      <c r="B489" s="62"/>
      <c r="C489" s="77"/>
      <c r="D489" s="106"/>
      <c r="E489" s="56"/>
      <c r="F489" s="56"/>
      <c r="G489" s="56"/>
      <c r="H489" s="56"/>
      <c r="I489" s="56"/>
      <c r="J489" s="107"/>
      <c r="K489" s="107"/>
      <c r="L489" s="76"/>
      <c r="M489" s="63"/>
      <c r="N489" s="57"/>
    </row>
    <row r="490" spans="1:14" ht="15" hidden="1" customHeight="1" thickBot="1" x14ac:dyDescent="0.4">
      <c r="A490" s="57"/>
      <c r="B490" s="62"/>
      <c r="C490" s="77"/>
      <c r="D490" s="272" t="s">
        <v>203</v>
      </c>
      <c r="E490" s="272"/>
      <c r="F490" s="272"/>
      <c r="G490" s="272"/>
      <c r="H490" s="272"/>
      <c r="I490" s="272"/>
      <c r="J490" s="306" t="str">
        <f>IF($E$57&gt;=4,J479+J488,"Not Applicable")</f>
        <v>Not Applicable</v>
      </c>
      <c r="K490" s="307"/>
      <c r="L490" s="76"/>
      <c r="M490" s="63"/>
      <c r="N490" s="57"/>
    </row>
    <row r="491" spans="1:14" ht="15" hidden="1" customHeight="1" thickBot="1" x14ac:dyDescent="0.4">
      <c r="A491" s="57"/>
      <c r="B491" s="62"/>
      <c r="C491" s="112"/>
      <c r="D491" s="113"/>
      <c r="E491" s="113"/>
      <c r="F491" s="113"/>
      <c r="G491" s="113"/>
      <c r="H491" s="113"/>
      <c r="I491" s="113"/>
      <c r="J491" s="113"/>
      <c r="K491" s="113"/>
      <c r="L491" s="114"/>
      <c r="M491" s="63"/>
      <c r="N491" s="57"/>
    </row>
    <row r="492" spans="1:14" ht="15" hidden="1" customHeight="1" thickBot="1" x14ac:dyDescent="0.4">
      <c r="A492" s="57"/>
      <c r="B492" s="124"/>
      <c r="C492" s="143"/>
      <c r="D492" s="143"/>
      <c r="E492" s="143"/>
      <c r="F492" s="143"/>
      <c r="G492" s="143"/>
      <c r="H492" s="143"/>
      <c r="I492" s="143"/>
      <c r="J492" s="143"/>
      <c r="K492" s="143"/>
      <c r="L492" s="143"/>
      <c r="M492" s="130"/>
      <c r="N492" s="57"/>
    </row>
    <row r="493" spans="1:14" ht="15" hidden="1" customHeight="1" thickTop="1" x14ac:dyDescent="0.35">
      <c r="A493" s="57"/>
      <c r="B493" s="60"/>
      <c r="C493" s="144"/>
      <c r="D493" s="144"/>
      <c r="E493" s="144"/>
      <c r="F493" s="144"/>
      <c r="G493" s="144"/>
      <c r="H493" s="144"/>
      <c r="I493" s="144"/>
      <c r="J493" s="144"/>
      <c r="K493" s="144"/>
      <c r="L493" s="144"/>
      <c r="M493" s="60"/>
      <c r="N493" s="57"/>
    </row>
    <row r="494" spans="1:14" ht="15" hidden="1" customHeight="1" thickBot="1" x14ac:dyDescent="0.4">
      <c r="A494" s="57"/>
      <c r="B494" s="141"/>
      <c r="C494" s="125"/>
      <c r="D494" s="125"/>
      <c r="E494" s="125"/>
      <c r="F494" s="125"/>
      <c r="G494" s="125"/>
      <c r="H494" s="125"/>
      <c r="I494" s="125"/>
      <c r="J494" s="125"/>
      <c r="K494" s="125"/>
      <c r="L494" s="125"/>
      <c r="M494" s="141"/>
      <c r="N494" s="57"/>
    </row>
    <row r="495" spans="1:14" ht="15" hidden="1" customHeight="1" thickTop="1" x14ac:dyDescent="0.35">
      <c r="A495" s="57"/>
      <c r="B495" s="62"/>
      <c r="C495" s="145"/>
      <c r="D495" s="145"/>
      <c r="E495" s="145"/>
      <c r="F495" s="145"/>
      <c r="G495" s="145"/>
      <c r="H495" s="145"/>
      <c r="I495" s="145"/>
      <c r="J495" s="145"/>
      <c r="K495" s="145"/>
      <c r="L495" s="145"/>
      <c r="M495" s="63"/>
      <c r="N495" s="57"/>
    </row>
    <row r="496" spans="1:14" ht="18" hidden="1" customHeight="1" x14ac:dyDescent="0.35">
      <c r="A496" s="57"/>
      <c r="B496" s="62"/>
      <c r="C496" s="294" t="s">
        <v>253</v>
      </c>
      <c r="D496" s="295"/>
      <c r="E496" s="295"/>
      <c r="F496" s="295"/>
      <c r="G496" s="295"/>
      <c r="H496" s="295"/>
      <c r="I496" s="295"/>
      <c r="J496" s="295"/>
      <c r="K496" s="295"/>
      <c r="L496" s="296"/>
      <c r="M496" s="63"/>
      <c r="N496" s="57"/>
    </row>
    <row r="497" spans="1:14" ht="6" hidden="1" customHeight="1" x14ac:dyDescent="0.35">
      <c r="A497" s="57"/>
      <c r="B497" s="62"/>
      <c r="C497" s="77"/>
      <c r="D497" s="65"/>
      <c r="E497" s="65"/>
      <c r="F497" s="65"/>
      <c r="G497" s="65"/>
      <c r="H497" s="65"/>
      <c r="I497" s="65"/>
      <c r="J497" s="65"/>
      <c r="K497" s="65"/>
      <c r="L497" s="76"/>
      <c r="M497" s="63"/>
      <c r="N497" s="57"/>
    </row>
    <row r="498" spans="1:14" ht="15" hidden="1" customHeight="1" x14ac:dyDescent="0.35">
      <c r="A498" s="57"/>
      <c r="B498" s="62"/>
      <c r="C498" s="262" t="s">
        <v>48</v>
      </c>
      <c r="D498" s="263"/>
      <c r="E498" s="311"/>
      <c r="F498" s="311"/>
      <c r="G498" s="311"/>
      <c r="H498" s="311"/>
      <c r="I498" s="311"/>
      <c r="J498" s="311"/>
      <c r="K498" s="311"/>
      <c r="L498" s="312"/>
      <c r="M498" s="63"/>
      <c r="N498" s="57"/>
    </row>
    <row r="499" spans="1:14" ht="6" hidden="1" customHeight="1" x14ac:dyDescent="0.35">
      <c r="A499" s="57"/>
      <c r="B499" s="62"/>
      <c r="C499" s="77"/>
      <c r="D499" s="65"/>
      <c r="E499" s="65"/>
      <c r="F499" s="65"/>
      <c r="G499" s="65"/>
      <c r="H499" s="65"/>
      <c r="I499" s="65"/>
      <c r="J499" s="65"/>
      <c r="K499" s="65"/>
      <c r="L499" s="76"/>
      <c r="M499" s="63"/>
      <c r="N499" s="57"/>
    </row>
    <row r="500" spans="1:14" ht="15" hidden="1" customHeight="1" x14ac:dyDescent="0.35">
      <c r="A500" s="57"/>
      <c r="B500" s="62"/>
      <c r="C500" s="252" t="s">
        <v>49</v>
      </c>
      <c r="D500" s="253"/>
      <c r="E500" s="253"/>
      <c r="F500" s="67"/>
      <c r="G500" s="67"/>
      <c r="H500" s="249" t="s">
        <v>10</v>
      </c>
      <c r="I500" s="249"/>
      <c r="J500" s="65"/>
      <c r="K500" s="249" t="s">
        <v>11</v>
      </c>
      <c r="L500" s="308"/>
      <c r="M500" s="63"/>
      <c r="N500" s="57"/>
    </row>
    <row r="501" spans="1:14" ht="6" hidden="1" customHeight="1" x14ac:dyDescent="0.35">
      <c r="A501" s="57"/>
      <c r="B501" s="62"/>
      <c r="C501" s="66"/>
      <c r="D501" s="67"/>
      <c r="E501" s="67"/>
      <c r="F501" s="67"/>
      <c r="G501" s="67"/>
      <c r="H501" s="67"/>
      <c r="I501" s="67"/>
      <c r="J501" s="67"/>
      <c r="K501" s="67"/>
      <c r="L501" s="68"/>
      <c r="M501" s="63"/>
      <c r="N501" s="57"/>
    </row>
    <row r="502" spans="1:14" ht="15" hidden="1" customHeight="1" x14ac:dyDescent="0.35">
      <c r="A502" s="57"/>
      <c r="B502" s="62"/>
      <c r="C502" s="262" t="s">
        <v>50</v>
      </c>
      <c r="D502" s="263"/>
      <c r="E502" s="263"/>
      <c r="F502" s="263"/>
      <c r="G502" s="263"/>
      <c r="H502" s="263"/>
      <c r="I502" s="67"/>
      <c r="J502" s="67"/>
      <c r="K502" s="67"/>
      <c r="L502" s="68"/>
      <c r="M502" s="63"/>
      <c r="N502" s="57"/>
    </row>
    <row r="503" spans="1:14" ht="6" hidden="1" customHeight="1" x14ac:dyDescent="0.35">
      <c r="A503" s="57"/>
      <c r="B503" s="62"/>
      <c r="C503" s="66"/>
      <c r="D503" s="67"/>
      <c r="E503" s="67"/>
      <c r="F503" s="67"/>
      <c r="G503" s="67"/>
      <c r="H503" s="67"/>
      <c r="I503" s="67"/>
      <c r="J503" s="67"/>
      <c r="K503" s="67"/>
      <c r="L503" s="68"/>
      <c r="M503" s="63"/>
      <c r="N503" s="57"/>
    </row>
    <row r="504" spans="1:14" ht="15" hidden="1" customHeight="1" x14ac:dyDescent="0.35">
      <c r="A504" s="57"/>
      <c r="B504" s="62"/>
      <c r="C504" s="66"/>
      <c r="D504" s="67" t="s">
        <v>8</v>
      </c>
      <c r="E504" s="67"/>
      <c r="F504" s="67" t="s">
        <v>9</v>
      </c>
      <c r="G504" s="67"/>
      <c r="H504" s="67"/>
      <c r="I504" s="67"/>
      <c r="J504" s="67"/>
      <c r="K504" s="67"/>
      <c r="L504" s="68"/>
      <c r="M504" s="63"/>
      <c r="N504" s="57"/>
    </row>
    <row r="505" spans="1:14" ht="6" hidden="1" customHeight="1" x14ac:dyDescent="0.35">
      <c r="A505" s="57"/>
      <c r="B505" s="62"/>
      <c r="C505" s="66"/>
      <c r="D505" s="67"/>
      <c r="E505" s="67"/>
      <c r="F505" s="67"/>
      <c r="G505" s="67"/>
      <c r="H505" s="67"/>
      <c r="I505" s="67"/>
      <c r="J505" s="67"/>
      <c r="K505" s="67"/>
      <c r="L505" s="68"/>
      <c r="M505" s="63"/>
      <c r="N505" s="57"/>
    </row>
    <row r="506" spans="1:14" ht="15" hidden="1" customHeight="1" x14ac:dyDescent="0.35">
      <c r="A506" s="57"/>
      <c r="B506" s="62"/>
      <c r="C506" s="262" t="s">
        <v>12</v>
      </c>
      <c r="D506" s="263"/>
      <c r="E506" s="263"/>
      <c r="F506" s="263"/>
      <c r="G506" s="263"/>
      <c r="H506" s="263"/>
      <c r="I506" s="263"/>
      <c r="J506" s="263"/>
      <c r="K506" s="67"/>
      <c r="L506" s="68"/>
      <c r="M506" s="63"/>
      <c r="N506" s="57"/>
    </row>
    <row r="507" spans="1:14" ht="15" hidden="1" customHeight="1" x14ac:dyDescent="0.35">
      <c r="A507" s="57"/>
      <c r="B507" s="62"/>
      <c r="C507" s="273"/>
      <c r="D507" s="274"/>
      <c r="E507" s="274"/>
      <c r="F507" s="274"/>
      <c r="G507" s="274"/>
      <c r="H507" s="274"/>
      <c r="I507" s="274"/>
      <c r="J507" s="274"/>
      <c r="K507" s="274"/>
      <c r="L507" s="275"/>
      <c r="M507" s="63"/>
      <c r="N507" s="57"/>
    </row>
    <row r="508" spans="1:14" ht="15" hidden="1" customHeight="1" x14ac:dyDescent="0.35">
      <c r="A508" s="57"/>
      <c r="B508" s="62"/>
      <c r="C508" s="273"/>
      <c r="D508" s="274"/>
      <c r="E508" s="274"/>
      <c r="F508" s="274"/>
      <c r="G508" s="274"/>
      <c r="H508" s="274"/>
      <c r="I508" s="274"/>
      <c r="J508" s="274"/>
      <c r="K508" s="274"/>
      <c r="L508" s="275"/>
      <c r="M508" s="63"/>
      <c r="N508" s="57"/>
    </row>
    <row r="509" spans="1:14" ht="6" hidden="1" customHeight="1" x14ac:dyDescent="0.35">
      <c r="A509" s="57"/>
      <c r="B509" s="62"/>
      <c r="C509" s="79"/>
      <c r="D509" s="80"/>
      <c r="E509" s="80"/>
      <c r="F509" s="80"/>
      <c r="G509" s="80"/>
      <c r="H509" s="80"/>
      <c r="I509" s="81"/>
      <c r="J509" s="81"/>
      <c r="K509" s="81"/>
      <c r="L509" s="82"/>
      <c r="M509" s="63"/>
      <c r="N509" s="57"/>
    </row>
    <row r="510" spans="1:14" ht="15" hidden="1" customHeight="1" x14ac:dyDescent="0.35">
      <c r="A510" s="57"/>
      <c r="B510" s="62"/>
      <c r="C510" s="252" t="s">
        <v>150</v>
      </c>
      <c r="D510" s="253"/>
      <c r="E510" s="253"/>
      <c r="F510" s="274"/>
      <c r="G510" s="274"/>
      <c r="H510" s="274"/>
      <c r="I510" s="274"/>
      <c r="J510" s="274"/>
      <c r="K510" s="274"/>
      <c r="L510" s="275"/>
      <c r="M510" s="63"/>
      <c r="N510" s="57"/>
    </row>
    <row r="511" spans="1:14" ht="6" hidden="1" customHeight="1" x14ac:dyDescent="0.35">
      <c r="A511" s="57"/>
      <c r="B511" s="62"/>
      <c r="C511" s="78"/>
      <c r="D511" s="74"/>
      <c r="E511" s="74"/>
      <c r="F511" s="74"/>
      <c r="G511" s="74"/>
      <c r="H511" s="74"/>
      <c r="I511" s="67"/>
      <c r="J511" s="67"/>
      <c r="K511" s="67"/>
      <c r="L511" s="68"/>
      <c r="M511" s="63"/>
      <c r="N511" s="57"/>
    </row>
    <row r="512" spans="1:14" ht="15" hidden="1" customHeight="1" x14ac:dyDescent="0.35">
      <c r="A512" s="57"/>
      <c r="B512" s="62"/>
      <c r="C512" s="315" t="s">
        <v>187</v>
      </c>
      <c r="D512" s="316"/>
      <c r="E512" s="316"/>
      <c r="F512" s="83"/>
      <c r="G512" s="65"/>
      <c r="H512" s="65"/>
      <c r="I512" s="65"/>
      <c r="J512" s="65"/>
      <c r="K512" s="65"/>
      <c r="L512" s="76"/>
      <c r="M512" s="63"/>
      <c r="N512" s="57"/>
    </row>
    <row r="513" spans="1:14" ht="6" hidden="1" customHeight="1" x14ac:dyDescent="0.35">
      <c r="A513" s="57"/>
      <c r="B513" s="62"/>
      <c r="C513" s="84"/>
      <c r="D513" s="85"/>
      <c r="E513" s="85"/>
      <c r="F513" s="85"/>
      <c r="G513" s="65"/>
      <c r="H513" s="65"/>
      <c r="I513" s="65"/>
      <c r="J513" s="65"/>
      <c r="K513" s="65"/>
      <c r="L513" s="76"/>
      <c r="M513" s="63"/>
      <c r="N513" s="57"/>
    </row>
    <row r="514" spans="1:14" ht="15" hidden="1" customHeight="1" x14ac:dyDescent="0.35">
      <c r="A514" s="57"/>
      <c r="B514" s="62"/>
      <c r="C514" s="77"/>
      <c r="D514" s="65"/>
      <c r="E514" s="65"/>
      <c r="F514" s="65"/>
      <c r="G514" s="272" t="s">
        <v>173</v>
      </c>
      <c r="H514" s="272"/>
      <c r="I514" s="65"/>
      <c r="J514" s="65"/>
      <c r="K514" s="65"/>
      <c r="L514" s="76"/>
      <c r="M514" s="63"/>
      <c r="N514" s="57"/>
    </row>
    <row r="515" spans="1:14" ht="6" hidden="1" customHeight="1" x14ac:dyDescent="0.35">
      <c r="A515" s="57"/>
      <c r="B515" s="62"/>
      <c r="C515" s="77"/>
      <c r="D515" s="65"/>
      <c r="E515" s="65"/>
      <c r="F515" s="65"/>
      <c r="G515" s="65"/>
      <c r="H515" s="65"/>
      <c r="I515" s="65"/>
      <c r="J515" s="65"/>
      <c r="K515" s="65"/>
      <c r="L515" s="76"/>
      <c r="M515" s="63"/>
      <c r="N515" s="57"/>
    </row>
    <row r="516" spans="1:14" ht="15" hidden="1" customHeight="1" x14ac:dyDescent="0.35">
      <c r="A516" s="57"/>
      <c r="B516" s="62"/>
      <c r="C516" s="77"/>
      <c r="D516" s="249" t="s">
        <v>175</v>
      </c>
      <c r="E516" s="249"/>
      <c r="F516" s="65"/>
      <c r="G516" s="317" t="str">
        <f>IF($E$57&gt;=5,"Please Enter Value","Not Applicable")</f>
        <v>Not Applicable</v>
      </c>
      <c r="H516" s="318"/>
      <c r="I516" s="65"/>
      <c r="J516" s="65"/>
      <c r="K516" s="65"/>
      <c r="L516" s="76"/>
      <c r="M516" s="63"/>
      <c r="N516" s="57"/>
    </row>
    <row r="517" spans="1:14" ht="6" hidden="1" customHeight="1" x14ac:dyDescent="0.35">
      <c r="A517" s="57"/>
      <c r="B517" s="62"/>
      <c r="C517" s="77"/>
      <c r="D517" s="65"/>
      <c r="E517" s="65"/>
      <c r="F517" s="65"/>
      <c r="G517" s="65"/>
      <c r="H517" s="65"/>
      <c r="I517" s="65"/>
      <c r="J517" s="65"/>
      <c r="K517" s="65"/>
      <c r="L517" s="76"/>
      <c r="M517" s="63"/>
      <c r="N517" s="57"/>
    </row>
    <row r="518" spans="1:14" ht="15" hidden="1" customHeight="1" x14ac:dyDescent="0.35">
      <c r="A518" s="57"/>
      <c r="B518" s="62"/>
      <c r="C518" s="77"/>
      <c r="D518" s="249" t="s">
        <v>176</v>
      </c>
      <c r="E518" s="249"/>
      <c r="F518" s="65"/>
      <c r="G518" s="317" t="str">
        <f>IF($E$57&gt;=5,"Please Enter Value","Not Applicable")</f>
        <v>Not Applicable</v>
      </c>
      <c r="H518" s="318"/>
      <c r="I518" s="65"/>
      <c r="J518" s="65"/>
      <c r="K518" s="65"/>
      <c r="L518" s="76"/>
      <c r="M518" s="63"/>
      <c r="N518" s="57"/>
    </row>
    <row r="519" spans="1:14" ht="6" hidden="1" customHeight="1" x14ac:dyDescent="0.35">
      <c r="A519" s="57"/>
      <c r="B519" s="62"/>
      <c r="C519" s="77"/>
      <c r="D519" s="65"/>
      <c r="E519" s="65"/>
      <c r="F519" s="65"/>
      <c r="G519" s="65"/>
      <c r="H519" s="65"/>
      <c r="I519" s="65"/>
      <c r="J519" s="65"/>
      <c r="K519" s="65"/>
      <c r="L519" s="76"/>
      <c r="M519" s="63"/>
      <c r="N519" s="57"/>
    </row>
    <row r="520" spans="1:14" ht="15" hidden="1" customHeight="1" x14ac:dyDescent="0.35">
      <c r="A520" s="57"/>
      <c r="B520" s="62"/>
      <c r="C520" s="77"/>
      <c r="D520" s="249" t="s">
        <v>177</v>
      </c>
      <c r="E520" s="249"/>
      <c r="F520" s="65"/>
      <c r="G520" s="317" t="str">
        <f>IF($E$57&gt;=5,"Please Enter Value","Not Applicable")</f>
        <v>Not Applicable</v>
      </c>
      <c r="H520" s="318"/>
      <c r="I520" s="65"/>
      <c r="J520" s="65"/>
      <c r="K520" s="65"/>
      <c r="L520" s="76"/>
      <c r="M520" s="63"/>
      <c r="N520" s="57"/>
    </row>
    <row r="521" spans="1:14" ht="6" hidden="1" customHeight="1" x14ac:dyDescent="0.35">
      <c r="A521" s="57"/>
      <c r="B521" s="62"/>
      <c r="C521" s="77"/>
      <c r="D521" s="65"/>
      <c r="E521" s="65"/>
      <c r="F521" s="65"/>
      <c r="G521" s="65"/>
      <c r="H521" s="65"/>
      <c r="I521" s="65"/>
      <c r="J521" s="65"/>
      <c r="K521" s="65"/>
      <c r="L521" s="76"/>
      <c r="M521" s="63"/>
      <c r="N521" s="57"/>
    </row>
    <row r="522" spans="1:14" ht="15" hidden="1" customHeight="1" x14ac:dyDescent="0.35">
      <c r="A522" s="57"/>
      <c r="B522" s="62"/>
      <c r="C522" s="77"/>
      <c r="D522" s="249" t="s">
        <v>178</v>
      </c>
      <c r="E522" s="249"/>
      <c r="F522" s="65"/>
      <c r="G522" s="317" t="str">
        <f>IF($E$57&gt;=5,"Please Enter Value","Not Applicable")</f>
        <v>Not Applicable</v>
      </c>
      <c r="H522" s="318"/>
      <c r="I522" s="65"/>
      <c r="J522" s="236" t="s">
        <v>530</v>
      </c>
      <c r="K522" s="237" t="str">
        <f>IF($E$57&gt;=5,"","N/A")</f>
        <v>N/A</v>
      </c>
      <c r="L522" s="76"/>
      <c r="M522" s="63"/>
      <c r="N522" s="57"/>
    </row>
    <row r="523" spans="1:14" ht="6" hidden="1" customHeight="1" x14ac:dyDescent="0.35">
      <c r="A523" s="57"/>
      <c r="B523" s="62"/>
      <c r="C523" s="77"/>
      <c r="D523" s="65"/>
      <c r="E523" s="65"/>
      <c r="F523" s="65"/>
      <c r="G523" s="65"/>
      <c r="H523" s="65"/>
      <c r="I523" s="65"/>
      <c r="J523" s="65"/>
      <c r="K523" s="65"/>
      <c r="L523" s="76"/>
      <c r="M523" s="63"/>
      <c r="N523" s="57"/>
    </row>
    <row r="524" spans="1:14" ht="15" hidden="1" customHeight="1" x14ac:dyDescent="0.35">
      <c r="A524" s="57"/>
      <c r="B524" s="62"/>
      <c r="C524" s="77"/>
      <c r="D524" s="65"/>
      <c r="E524" s="65"/>
      <c r="F524" s="65"/>
      <c r="G524" s="272" t="s">
        <v>180</v>
      </c>
      <c r="H524" s="272"/>
      <c r="I524" s="65"/>
      <c r="J524" s="328" t="s">
        <v>174</v>
      </c>
      <c r="K524" s="328"/>
      <c r="L524" s="329"/>
      <c r="M524" s="63"/>
      <c r="N524" s="57"/>
    </row>
    <row r="525" spans="1:14" ht="6" hidden="1" customHeight="1" x14ac:dyDescent="0.35">
      <c r="A525" s="57"/>
      <c r="B525" s="62"/>
      <c r="C525" s="77"/>
      <c r="D525" s="65"/>
      <c r="E525" s="65"/>
      <c r="F525" s="65"/>
      <c r="G525" s="86"/>
      <c r="H525" s="86"/>
      <c r="I525" s="65"/>
      <c r="J525" s="87"/>
      <c r="K525" s="87"/>
      <c r="L525" s="76"/>
      <c r="M525" s="63"/>
      <c r="N525" s="57"/>
    </row>
    <row r="526" spans="1:14" ht="15" hidden="1" customHeight="1" x14ac:dyDescent="0.35">
      <c r="A526" s="57"/>
      <c r="B526" s="62"/>
      <c r="C526" s="77"/>
      <c r="D526" s="249" t="s">
        <v>179</v>
      </c>
      <c r="E526" s="249"/>
      <c r="F526" s="65"/>
      <c r="G526" s="266">
        <f>SUM(G516,G518,G520,G522)</f>
        <v>0</v>
      </c>
      <c r="H526" s="267"/>
      <c r="I526" s="65"/>
      <c r="J526" s="336" t="str">
        <f>IF(ISERROR(IF($E$57&gt;=5,G526*K522,"Not Applicable")),"Please Enter Rate",IF($E$57&gt;=5,G526*K522,"Not Applicable"))</f>
        <v>Not Applicable</v>
      </c>
      <c r="K526" s="337"/>
      <c r="L526" s="76"/>
      <c r="M526" s="63"/>
      <c r="N526" s="57"/>
    </row>
    <row r="527" spans="1:14" ht="6" hidden="1" customHeight="1" x14ac:dyDescent="0.35">
      <c r="A527" s="57"/>
      <c r="B527" s="62"/>
      <c r="C527" s="77"/>
      <c r="D527" s="88"/>
      <c r="E527" s="88"/>
      <c r="F527" s="65"/>
      <c r="G527" s="56"/>
      <c r="H527" s="56"/>
      <c r="I527" s="65"/>
      <c r="J527" s="56"/>
      <c r="K527" s="56"/>
      <c r="L527" s="76"/>
      <c r="M527" s="63"/>
      <c r="N527" s="57"/>
    </row>
    <row r="528" spans="1:14" ht="15" hidden="1" customHeight="1" x14ac:dyDescent="0.35">
      <c r="A528" s="57"/>
      <c r="B528" s="62"/>
      <c r="C528" s="157" t="s">
        <v>211</v>
      </c>
      <c r="D528" s="158"/>
      <c r="E528" s="158"/>
      <c r="F528" s="158"/>
      <c r="G528" s="158"/>
      <c r="H528" s="158"/>
      <c r="I528" s="158"/>
      <c r="J528" s="158"/>
      <c r="K528" s="158"/>
      <c r="L528" s="159"/>
      <c r="M528" s="63"/>
      <c r="N528" s="57"/>
    </row>
    <row r="529" spans="1:14" ht="6" hidden="1" customHeight="1" x14ac:dyDescent="0.35">
      <c r="A529" s="57"/>
      <c r="B529" s="62"/>
      <c r="C529" s="89"/>
      <c r="D529" s="90"/>
      <c r="E529" s="90"/>
      <c r="F529" s="90"/>
      <c r="G529" s="90"/>
      <c r="H529" s="90"/>
      <c r="I529" s="90"/>
      <c r="J529" s="90"/>
      <c r="K529" s="90"/>
      <c r="L529" s="91"/>
      <c r="M529" s="63"/>
      <c r="N529" s="57"/>
    </row>
    <row r="530" spans="1:14" ht="6" hidden="1" customHeight="1" x14ac:dyDescent="0.35">
      <c r="A530" s="57"/>
      <c r="B530" s="62"/>
      <c r="C530" s="66"/>
      <c r="D530" s="67"/>
      <c r="E530" s="67"/>
      <c r="F530" s="67"/>
      <c r="G530" s="67"/>
      <c r="H530" s="67"/>
      <c r="I530" s="67"/>
      <c r="J530" s="67"/>
      <c r="K530" s="67"/>
      <c r="L530" s="68"/>
      <c r="M530" s="63"/>
      <c r="N530" s="57"/>
    </row>
    <row r="531" spans="1:14" ht="15" hidden="1" customHeight="1" x14ac:dyDescent="0.35">
      <c r="A531" s="57"/>
      <c r="B531" s="62"/>
      <c r="C531" s="315" t="s">
        <v>188</v>
      </c>
      <c r="D531" s="316"/>
      <c r="E531" s="316"/>
      <c r="F531" s="83"/>
      <c r="G531" s="65"/>
      <c r="H531" s="65"/>
      <c r="I531" s="65"/>
      <c r="J531" s="65"/>
      <c r="K531" s="65"/>
      <c r="L531" s="76"/>
      <c r="M531" s="63"/>
      <c r="N531" s="57"/>
    </row>
    <row r="532" spans="1:14" ht="6" hidden="1" customHeight="1" x14ac:dyDescent="0.35">
      <c r="A532" s="57"/>
      <c r="B532" s="62"/>
      <c r="C532" s="84"/>
      <c r="D532" s="85"/>
      <c r="E532" s="85"/>
      <c r="F532" s="85"/>
      <c r="G532" s="65"/>
      <c r="H532" s="65"/>
      <c r="I532" s="65"/>
      <c r="J532" s="65"/>
      <c r="K532" s="65"/>
      <c r="L532" s="76"/>
      <c r="M532" s="63"/>
      <c r="N532" s="57"/>
    </row>
    <row r="533" spans="1:14" ht="15" hidden="1" customHeight="1" x14ac:dyDescent="0.35">
      <c r="A533" s="57"/>
      <c r="B533" s="62"/>
      <c r="C533" s="77"/>
      <c r="D533" s="65"/>
      <c r="E533" s="65"/>
      <c r="F533" s="65"/>
      <c r="G533" s="272" t="s">
        <v>173</v>
      </c>
      <c r="H533" s="272"/>
      <c r="I533" s="65"/>
      <c r="J533" s="65"/>
      <c r="K533" s="65"/>
      <c r="L533" s="76"/>
      <c r="M533" s="63"/>
      <c r="N533" s="57"/>
    </row>
    <row r="534" spans="1:14" ht="6" hidden="1" customHeight="1" x14ac:dyDescent="0.35">
      <c r="A534" s="57"/>
      <c r="B534" s="62"/>
      <c r="C534" s="77"/>
      <c r="D534" s="65"/>
      <c r="E534" s="65"/>
      <c r="F534" s="65"/>
      <c r="G534" s="65"/>
      <c r="H534" s="65"/>
      <c r="I534" s="65"/>
      <c r="J534" s="65"/>
      <c r="K534" s="65"/>
      <c r="L534" s="76"/>
      <c r="M534" s="63"/>
      <c r="N534" s="57"/>
    </row>
    <row r="535" spans="1:14" ht="15" hidden="1" customHeight="1" x14ac:dyDescent="0.35">
      <c r="A535" s="57"/>
      <c r="B535" s="62"/>
      <c r="C535" s="77"/>
      <c r="D535" s="249" t="s">
        <v>181</v>
      </c>
      <c r="E535" s="249"/>
      <c r="F535" s="65"/>
      <c r="G535" s="317" t="str">
        <f>IF(AND($C$64="Other",$E$57&gt;=5),"Please Enter Value",IF($E$57&gt;=5,$G$111,"Not Applicable"))</f>
        <v>Not Applicable</v>
      </c>
      <c r="H535" s="318"/>
      <c r="I535" s="65"/>
      <c r="J535" s="236" t="s">
        <v>530</v>
      </c>
      <c r="K535" s="237" t="str">
        <f>IF($E$57&gt;=5,"","N/A")</f>
        <v>N/A</v>
      </c>
      <c r="L535" s="76"/>
      <c r="M535" s="63"/>
      <c r="N535" s="57"/>
    </row>
    <row r="536" spans="1:14" ht="6" hidden="1" customHeight="1" x14ac:dyDescent="0.35">
      <c r="A536" s="57"/>
      <c r="B536" s="62"/>
      <c r="C536" s="77"/>
      <c r="D536" s="65"/>
      <c r="E536" s="65"/>
      <c r="F536" s="65"/>
      <c r="G536" s="65"/>
      <c r="H536" s="65"/>
      <c r="I536" s="65"/>
      <c r="J536" s="65"/>
      <c r="K536" s="65"/>
      <c r="L536" s="76"/>
      <c r="M536" s="63"/>
      <c r="N536" s="57"/>
    </row>
    <row r="537" spans="1:14" ht="15" hidden="1" customHeight="1" x14ac:dyDescent="0.35">
      <c r="A537" s="57"/>
      <c r="B537" s="62"/>
      <c r="C537" s="77"/>
      <c r="D537" s="249" t="s">
        <v>182</v>
      </c>
      <c r="E537" s="249"/>
      <c r="F537" s="65"/>
      <c r="G537" s="266" t="str">
        <f>IF($E$57&gt;=5,$G$113,"Not Applicable")</f>
        <v>Not Applicable</v>
      </c>
      <c r="H537" s="267"/>
      <c r="I537" s="65"/>
      <c r="J537" s="236" t="s">
        <v>530</v>
      </c>
      <c r="K537" s="237" t="str">
        <f>IF($E$57&gt;=5,"","N/A")</f>
        <v>N/A</v>
      </c>
      <c r="L537" s="76"/>
      <c r="M537" s="63"/>
      <c r="N537" s="57"/>
    </row>
    <row r="538" spans="1:14" ht="6" hidden="1" customHeight="1" x14ac:dyDescent="0.35">
      <c r="A538" s="57"/>
      <c r="B538" s="62"/>
      <c r="C538" s="77"/>
      <c r="D538" s="65"/>
      <c r="E538" s="65"/>
      <c r="F538" s="65"/>
      <c r="G538" s="65"/>
      <c r="H538" s="65"/>
      <c r="I538" s="65"/>
      <c r="J538" s="65"/>
      <c r="K538" s="65"/>
      <c r="L538" s="76"/>
      <c r="M538" s="63"/>
      <c r="N538" s="57"/>
    </row>
    <row r="539" spans="1:14" ht="15" hidden="1" customHeight="1" x14ac:dyDescent="0.35">
      <c r="A539" s="57"/>
      <c r="B539" s="62"/>
      <c r="C539" s="77"/>
      <c r="D539" s="65"/>
      <c r="E539" s="65"/>
      <c r="F539" s="65"/>
      <c r="G539" s="272" t="s">
        <v>180</v>
      </c>
      <c r="H539" s="272"/>
      <c r="I539" s="65"/>
      <c r="J539" s="328" t="s">
        <v>174</v>
      </c>
      <c r="K539" s="328"/>
      <c r="L539" s="329"/>
      <c r="M539" s="63"/>
      <c r="N539" s="57"/>
    </row>
    <row r="540" spans="1:14" ht="6" hidden="1" customHeight="1" x14ac:dyDescent="0.35">
      <c r="A540" s="57"/>
      <c r="B540" s="62"/>
      <c r="C540" s="77"/>
      <c r="D540" s="65"/>
      <c r="E540" s="65"/>
      <c r="F540" s="65"/>
      <c r="G540" s="86"/>
      <c r="H540" s="86"/>
      <c r="I540" s="65"/>
      <c r="J540" s="87"/>
      <c r="K540" s="87"/>
      <c r="L540" s="76"/>
      <c r="M540" s="63"/>
      <c r="N540" s="57"/>
    </row>
    <row r="541" spans="1:14" ht="15" hidden="1" customHeight="1" x14ac:dyDescent="0.35">
      <c r="A541" s="57"/>
      <c r="B541" s="62"/>
      <c r="C541" s="77"/>
      <c r="D541" s="249" t="s">
        <v>179</v>
      </c>
      <c r="E541" s="249"/>
      <c r="F541" s="65"/>
      <c r="G541" s="266">
        <f>SUM(G535,G537)</f>
        <v>0</v>
      </c>
      <c r="H541" s="267"/>
      <c r="I541" s="65"/>
      <c r="J541" s="336" t="str">
        <f>IF(ISERROR(IF($E$57&gt;=5,(G535*K535)+(G537*K537),"Not Applicable")),"Please Enter Rates",IF($E$57&gt;=5,(G535*K535)+(G537*K537),"Not Applicable"))</f>
        <v>Not Applicable</v>
      </c>
      <c r="K541" s="337"/>
      <c r="L541" s="76"/>
      <c r="M541" s="63"/>
      <c r="N541" s="57"/>
    </row>
    <row r="542" spans="1:14" ht="6" hidden="1" customHeight="1" x14ac:dyDescent="0.35">
      <c r="A542" s="57"/>
      <c r="B542" s="62"/>
      <c r="C542" s="89"/>
      <c r="D542" s="90"/>
      <c r="E542" s="90"/>
      <c r="F542" s="90"/>
      <c r="G542" s="90"/>
      <c r="H542" s="90"/>
      <c r="I542" s="90"/>
      <c r="J542" s="90"/>
      <c r="K542" s="90"/>
      <c r="L542" s="91"/>
      <c r="M542" s="63"/>
      <c r="N542" s="57"/>
    </row>
    <row r="543" spans="1:14" ht="6" hidden="1" customHeight="1" x14ac:dyDescent="0.35">
      <c r="A543" s="57"/>
      <c r="B543" s="62"/>
      <c r="C543" s="66"/>
      <c r="D543" s="67"/>
      <c r="E543" s="67"/>
      <c r="F543" s="67"/>
      <c r="G543" s="67"/>
      <c r="H543" s="67"/>
      <c r="I543" s="67"/>
      <c r="J543" s="67"/>
      <c r="K543" s="67"/>
      <c r="L543" s="68"/>
      <c r="M543" s="63"/>
      <c r="N543" s="57"/>
    </row>
    <row r="544" spans="1:14" ht="15" hidden="1" customHeight="1" x14ac:dyDescent="0.35">
      <c r="A544" s="57"/>
      <c r="B544" s="62"/>
      <c r="C544" s="315" t="s">
        <v>189</v>
      </c>
      <c r="D544" s="316"/>
      <c r="E544" s="316"/>
      <c r="F544" s="316"/>
      <c r="G544" s="316"/>
      <c r="H544" s="316"/>
      <c r="I544" s="316"/>
      <c r="J544" s="65"/>
      <c r="K544" s="65"/>
      <c r="L544" s="76"/>
      <c r="M544" s="63"/>
      <c r="N544" s="57"/>
    </row>
    <row r="545" spans="1:14" ht="6" hidden="1" customHeight="1" x14ac:dyDescent="0.35">
      <c r="A545" s="57"/>
      <c r="B545" s="62"/>
      <c r="C545" s="84"/>
      <c r="D545" s="85"/>
      <c r="E545" s="85"/>
      <c r="F545" s="65"/>
      <c r="G545" s="65"/>
      <c r="H545" s="65"/>
      <c r="I545" s="65"/>
      <c r="J545" s="65"/>
      <c r="K545" s="65"/>
      <c r="L545" s="76"/>
      <c r="M545" s="63"/>
      <c r="N545" s="57"/>
    </row>
    <row r="546" spans="1:14" ht="15" hidden="1" customHeight="1" x14ac:dyDescent="0.35">
      <c r="A546" s="57"/>
      <c r="B546" s="62"/>
      <c r="C546" s="84"/>
      <c r="D546" s="85"/>
      <c r="E546" s="85"/>
      <c r="F546" s="65"/>
      <c r="G546" s="65"/>
      <c r="H546" s="65"/>
      <c r="I546" s="65"/>
      <c r="J546" s="245" t="s">
        <v>539</v>
      </c>
      <c r="K546" s="245" t="s">
        <v>540</v>
      </c>
      <c r="L546" s="76"/>
      <c r="M546" s="63"/>
      <c r="N546" s="57"/>
    </row>
    <row r="547" spans="1:14" ht="15" hidden="1" customHeight="1" x14ac:dyDescent="0.35">
      <c r="A547" s="57"/>
      <c r="B547" s="62"/>
      <c r="C547" s="84"/>
      <c r="D547" s="85"/>
      <c r="E547" s="85"/>
      <c r="F547" s="65"/>
      <c r="G547" s="65"/>
      <c r="H547" s="65"/>
      <c r="I547" s="65"/>
      <c r="J547" s="237" t="str">
        <f>IF($E$57&gt;=5,"","N/A")</f>
        <v>N/A</v>
      </c>
      <c r="K547" s="237" t="str">
        <f>IF($E$57&gt;=5,"","N/A")</f>
        <v>N/A</v>
      </c>
      <c r="L547" s="76"/>
      <c r="M547" s="63"/>
      <c r="N547" s="57"/>
    </row>
    <row r="548" spans="1:14" ht="6" hidden="1" customHeight="1" x14ac:dyDescent="0.35">
      <c r="A548" s="57"/>
      <c r="B548" s="62"/>
      <c r="C548" s="84"/>
      <c r="D548" s="85"/>
      <c r="E548" s="85"/>
      <c r="F548" s="65"/>
      <c r="G548" s="65"/>
      <c r="H548" s="65"/>
      <c r="I548" s="65"/>
      <c r="J548" s="65"/>
      <c r="K548" s="65"/>
      <c r="L548" s="76"/>
      <c r="M548" s="63"/>
      <c r="N548" s="57"/>
    </row>
    <row r="549" spans="1:14" ht="15" hidden="1" customHeight="1" x14ac:dyDescent="0.35">
      <c r="A549" s="57"/>
      <c r="B549" s="62"/>
      <c r="C549" s="77"/>
      <c r="D549" s="65"/>
      <c r="E549" s="65"/>
      <c r="F549" s="65"/>
      <c r="G549" s="249" t="s">
        <v>184</v>
      </c>
      <c r="H549" s="249"/>
      <c r="I549" s="65"/>
      <c r="J549" s="328" t="s">
        <v>174</v>
      </c>
      <c r="K549" s="328"/>
      <c r="L549" s="329"/>
      <c r="M549" s="63"/>
      <c r="N549" s="57"/>
    </row>
    <row r="550" spans="1:14" ht="6" hidden="1" customHeight="1" x14ac:dyDescent="0.35">
      <c r="A550" s="57"/>
      <c r="B550" s="62"/>
      <c r="C550" s="77"/>
      <c r="D550" s="65"/>
      <c r="E550" s="65"/>
      <c r="F550" s="65"/>
      <c r="G550" s="65"/>
      <c r="H550" s="65"/>
      <c r="I550" s="65"/>
      <c r="J550" s="87"/>
      <c r="K550" s="87"/>
      <c r="L550" s="76"/>
      <c r="M550" s="63"/>
      <c r="N550" s="57"/>
    </row>
    <row r="551" spans="1:14" ht="15" hidden="1" customHeight="1" x14ac:dyDescent="0.35">
      <c r="A551" s="57"/>
      <c r="B551" s="62"/>
      <c r="C551" s="77"/>
      <c r="D551" s="249" t="s">
        <v>170</v>
      </c>
      <c r="E551" s="249"/>
      <c r="F551" s="250"/>
      <c r="G551" s="266" t="str">
        <f>IF($E$57&gt;=5,$G$127,"Not Applicable")</f>
        <v>Not Applicable</v>
      </c>
      <c r="H551" s="267"/>
      <c r="I551" s="65"/>
      <c r="J551" s="336" t="str">
        <f>IF(ISERROR(IF($E$57&gt;=5,G551*J547,"Not Applicable")),"Please Enter Rate",IF($E$57&gt;=5,G551*J547,"Not Applicable"))</f>
        <v>Not Applicable</v>
      </c>
      <c r="K551" s="337"/>
      <c r="L551" s="76"/>
      <c r="M551" s="63"/>
      <c r="N551" s="57"/>
    </row>
    <row r="552" spans="1:14" ht="6" hidden="1" customHeight="1" x14ac:dyDescent="0.35">
      <c r="A552" s="57"/>
      <c r="B552" s="62"/>
      <c r="C552" s="77"/>
      <c r="D552" s="88"/>
      <c r="E552" s="88"/>
      <c r="F552" s="65"/>
      <c r="G552" s="56"/>
      <c r="H552" s="56"/>
      <c r="I552" s="65"/>
      <c r="J552" s="56"/>
      <c r="K552" s="56"/>
      <c r="L552" s="76"/>
      <c r="M552" s="63"/>
      <c r="N552" s="57"/>
    </row>
    <row r="553" spans="1:14" ht="15" hidden="1" customHeight="1" x14ac:dyDescent="0.35">
      <c r="A553" s="57"/>
      <c r="B553" s="62"/>
      <c r="C553" s="77"/>
      <c r="D553" s="249" t="s">
        <v>169</v>
      </c>
      <c r="E553" s="249"/>
      <c r="F553" s="249"/>
      <c r="G553" s="317" t="s">
        <v>144</v>
      </c>
      <c r="H553" s="318"/>
      <c r="I553" s="65"/>
      <c r="J553" s="336" t="str">
        <f>IF(ISERROR(IF($E$57&gt;=5,G553*K547,"Not Applicable")),"Please Enter Rate",IF($E$57&gt;=5,G553*K547,"Not Applicable"))</f>
        <v>Not Applicable</v>
      </c>
      <c r="K553" s="337"/>
      <c r="L553" s="76"/>
      <c r="M553" s="63"/>
      <c r="N553" s="57"/>
    </row>
    <row r="554" spans="1:14" ht="6" hidden="1" customHeight="1" x14ac:dyDescent="0.35">
      <c r="A554" s="57"/>
      <c r="B554" s="62"/>
      <c r="C554" s="89"/>
      <c r="D554" s="90"/>
      <c r="E554" s="90"/>
      <c r="F554" s="90"/>
      <c r="G554" s="90"/>
      <c r="H554" s="90"/>
      <c r="I554" s="90"/>
      <c r="J554" s="90"/>
      <c r="K554" s="90"/>
      <c r="L554" s="91"/>
      <c r="M554" s="63"/>
      <c r="N554" s="57"/>
    </row>
    <row r="555" spans="1:14" ht="6" hidden="1" customHeight="1" x14ac:dyDescent="0.35">
      <c r="A555" s="57"/>
      <c r="B555" s="62"/>
      <c r="C555" s="79"/>
      <c r="D555" s="80"/>
      <c r="E555" s="80"/>
      <c r="F555" s="80"/>
      <c r="G555" s="80"/>
      <c r="H555" s="80"/>
      <c r="I555" s="81"/>
      <c r="J555" s="81"/>
      <c r="K555" s="81"/>
      <c r="L555" s="82"/>
      <c r="M555" s="63"/>
      <c r="N555" s="57"/>
    </row>
    <row r="556" spans="1:14" ht="15" hidden="1" customHeight="1" x14ac:dyDescent="0.35">
      <c r="A556" s="57"/>
      <c r="B556" s="62"/>
      <c r="C556" s="315" t="s">
        <v>200</v>
      </c>
      <c r="D556" s="316"/>
      <c r="E556" s="316"/>
      <c r="F556" s="316"/>
      <c r="G556" s="316"/>
      <c r="H556" s="316"/>
      <c r="I556" s="316"/>
      <c r="J556" s="65"/>
      <c r="K556" s="65"/>
      <c r="L556" s="76"/>
      <c r="M556" s="63"/>
      <c r="N556" s="57"/>
    </row>
    <row r="557" spans="1:14" ht="6" hidden="1" customHeight="1" x14ac:dyDescent="0.35">
      <c r="A557" s="57"/>
      <c r="B557" s="62"/>
      <c r="C557" s="84"/>
      <c r="D557" s="85"/>
      <c r="E557" s="85"/>
      <c r="F557" s="85"/>
      <c r="G557" s="65"/>
      <c r="H557" s="65"/>
      <c r="I557" s="65"/>
      <c r="J557" s="65"/>
      <c r="K557" s="65"/>
      <c r="L557" s="76"/>
      <c r="M557" s="63"/>
      <c r="N557" s="57"/>
    </row>
    <row r="558" spans="1:14" ht="15" hidden="1" customHeight="1" x14ac:dyDescent="0.35">
      <c r="A558" s="57"/>
      <c r="B558" s="62"/>
      <c r="C558" s="77"/>
      <c r="D558" s="65"/>
      <c r="E558" s="65"/>
      <c r="F558" s="65"/>
      <c r="G558" s="73" t="s">
        <v>190</v>
      </c>
      <c r="H558" s="73"/>
      <c r="I558" s="65"/>
      <c r="J558" s="65"/>
      <c r="K558" s="65"/>
      <c r="L558" s="76"/>
      <c r="M558" s="63"/>
      <c r="N558" s="57"/>
    </row>
    <row r="559" spans="1:14" ht="6" hidden="1" customHeight="1" x14ac:dyDescent="0.35">
      <c r="A559" s="57"/>
      <c r="B559" s="62"/>
      <c r="C559" s="77"/>
      <c r="D559" s="65"/>
      <c r="E559" s="65"/>
      <c r="F559" s="65"/>
      <c r="G559" s="65"/>
      <c r="H559" s="65"/>
      <c r="I559" s="65"/>
      <c r="J559" s="65"/>
      <c r="K559" s="65"/>
      <c r="L559" s="76"/>
      <c r="M559" s="63"/>
      <c r="N559" s="57"/>
    </row>
    <row r="560" spans="1:14" ht="15" hidden="1" customHeight="1" x14ac:dyDescent="0.35">
      <c r="A560" s="57"/>
      <c r="B560" s="62"/>
      <c r="C560" s="77"/>
      <c r="D560" s="249" t="s">
        <v>185</v>
      </c>
      <c r="E560" s="249"/>
      <c r="F560" s="250"/>
      <c r="G560" s="338" t="s">
        <v>146</v>
      </c>
      <c r="H560" s="339"/>
      <c r="I560" s="65"/>
      <c r="J560" s="65"/>
      <c r="K560" s="65"/>
      <c r="L560" s="76"/>
      <c r="M560" s="63"/>
      <c r="N560" s="57"/>
    </row>
    <row r="561" spans="1:14" ht="6" hidden="1" customHeight="1" x14ac:dyDescent="0.35">
      <c r="A561" s="57"/>
      <c r="B561" s="62"/>
      <c r="C561" s="77"/>
      <c r="D561" s="65"/>
      <c r="E561" s="65"/>
      <c r="F561" s="65"/>
      <c r="G561" s="65"/>
      <c r="H561" s="65"/>
      <c r="I561" s="65"/>
      <c r="J561" s="65"/>
      <c r="K561" s="65"/>
      <c r="L561" s="76"/>
      <c r="M561" s="63"/>
      <c r="N561" s="57"/>
    </row>
    <row r="562" spans="1:14" ht="15" hidden="1" customHeight="1" x14ac:dyDescent="0.35">
      <c r="A562" s="57"/>
      <c r="B562" s="62"/>
      <c r="C562" s="77"/>
      <c r="D562" s="73" t="s">
        <v>196</v>
      </c>
      <c r="E562" s="73"/>
      <c r="F562" s="65"/>
      <c r="G562" s="317" t="str">
        <f>IF($E$57&gt;=5,"Please Enter Value","Not Applicable")</f>
        <v>Not Applicable</v>
      </c>
      <c r="H562" s="318"/>
      <c r="I562" s="65"/>
      <c r="J562" s="65"/>
      <c r="K562" s="65"/>
      <c r="L562" s="76"/>
      <c r="M562" s="63"/>
      <c r="N562" s="57"/>
    </row>
    <row r="563" spans="1:14" ht="6" hidden="1" customHeight="1" x14ac:dyDescent="0.35">
      <c r="A563" s="57"/>
      <c r="B563" s="62"/>
      <c r="C563" s="77"/>
      <c r="D563" s="65"/>
      <c r="E563" s="65"/>
      <c r="F563" s="65"/>
      <c r="G563" s="65"/>
      <c r="H563" s="65"/>
      <c r="I563" s="65"/>
      <c r="J563" s="65"/>
      <c r="K563" s="65"/>
      <c r="L563" s="76"/>
      <c r="M563" s="63"/>
      <c r="N563" s="57"/>
    </row>
    <row r="564" spans="1:14" ht="15" hidden="1" customHeight="1" x14ac:dyDescent="0.35">
      <c r="A564" s="57"/>
      <c r="B564" s="62"/>
      <c r="C564" s="77"/>
      <c r="D564" s="249" t="s">
        <v>51</v>
      </c>
      <c r="E564" s="249"/>
      <c r="F564" s="65"/>
      <c r="G564" s="317" t="str">
        <f>IF($E$57&gt;=5,"Please Enter Value","Not Applicable")</f>
        <v>Not Applicable</v>
      </c>
      <c r="H564" s="318"/>
      <c r="I564" s="65"/>
      <c r="J564" s="65"/>
      <c r="K564" s="65"/>
      <c r="L564" s="76"/>
      <c r="M564" s="63"/>
      <c r="N564" s="57"/>
    </row>
    <row r="565" spans="1:14" ht="15" hidden="1" customHeight="1" x14ac:dyDescent="0.35">
      <c r="A565" s="57"/>
      <c r="B565" s="62"/>
      <c r="C565" s="77"/>
      <c r="D565" s="65" t="s">
        <v>197</v>
      </c>
      <c r="E565" s="65"/>
      <c r="F565" s="65"/>
      <c r="G565" s="65"/>
      <c r="H565" s="65"/>
      <c r="I565" s="65"/>
      <c r="J565" s="236" t="s">
        <v>530</v>
      </c>
      <c r="K565" s="237" t="str">
        <f>IF($E$57&gt;=5,"","N/A")</f>
        <v>N/A</v>
      </c>
      <c r="L565" s="76"/>
      <c r="M565" s="63"/>
      <c r="N565" s="57"/>
    </row>
    <row r="566" spans="1:14" ht="6" hidden="1" customHeight="1" x14ac:dyDescent="0.35">
      <c r="A566" s="57"/>
      <c r="B566" s="62"/>
      <c r="C566" s="77"/>
      <c r="D566" s="65"/>
      <c r="E566" s="65"/>
      <c r="F566" s="65"/>
      <c r="G566" s="65"/>
      <c r="H566" s="65"/>
      <c r="I566" s="65"/>
      <c r="J566" s="65"/>
      <c r="K566" s="65"/>
      <c r="L566" s="76"/>
      <c r="M566" s="63"/>
      <c r="N566" s="57"/>
    </row>
    <row r="567" spans="1:14" ht="15" hidden="1" customHeight="1" x14ac:dyDescent="0.35">
      <c r="A567" s="57"/>
      <c r="B567" s="62"/>
      <c r="C567" s="77"/>
      <c r="D567" s="65"/>
      <c r="E567" s="65"/>
      <c r="F567" s="65"/>
      <c r="G567" s="272" t="s">
        <v>222</v>
      </c>
      <c r="H567" s="272"/>
      <c r="I567" s="65"/>
      <c r="J567" s="328" t="s">
        <v>174</v>
      </c>
      <c r="K567" s="328"/>
      <c r="L567" s="329"/>
      <c r="M567" s="63"/>
      <c r="N567" s="57"/>
    </row>
    <row r="568" spans="1:14" ht="6" hidden="1" customHeight="1" x14ac:dyDescent="0.35">
      <c r="A568" s="57"/>
      <c r="B568" s="62"/>
      <c r="C568" s="77"/>
      <c r="D568" s="65"/>
      <c r="E568" s="65"/>
      <c r="F568" s="65"/>
      <c r="G568" s="86"/>
      <c r="H568" s="86"/>
      <c r="I568" s="65"/>
      <c r="J568" s="87"/>
      <c r="K568" s="87"/>
      <c r="L568" s="76"/>
      <c r="M568" s="63"/>
      <c r="N568" s="57"/>
    </row>
    <row r="569" spans="1:14" ht="15" hidden="1" customHeight="1" x14ac:dyDescent="0.35">
      <c r="A569" s="57"/>
      <c r="B569" s="62"/>
      <c r="C569" s="77"/>
      <c r="D569" s="249" t="s">
        <v>179</v>
      </c>
      <c r="E569" s="249"/>
      <c r="F569" s="65"/>
      <c r="G569" s="266">
        <f>SUM(G562,G564)</f>
        <v>0</v>
      </c>
      <c r="H569" s="267"/>
      <c r="I569" s="65"/>
      <c r="J569" s="336" t="str">
        <f>IF(ISERROR(IF($E$57&gt;=5,G569*K565,"Not Applicable")),"Please Enter Rate",IF($E$57&gt;=5,G569*K565,"Not Applicable"))</f>
        <v>Not Applicable</v>
      </c>
      <c r="K569" s="337"/>
      <c r="L569" s="76"/>
      <c r="M569" s="63"/>
      <c r="N569" s="57"/>
    </row>
    <row r="570" spans="1:14" ht="6" hidden="1" customHeight="1" x14ac:dyDescent="0.35">
      <c r="A570" s="57"/>
      <c r="B570" s="62"/>
      <c r="C570" s="89"/>
      <c r="D570" s="90"/>
      <c r="E570" s="90"/>
      <c r="F570" s="90"/>
      <c r="G570" s="90"/>
      <c r="H570" s="90"/>
      <c r="I570" s="90"/>
      <c r="J570" s="90"/>
      <c r="K570" s="90"/>
      <c r="L570" s="91"/>
      <c r="M570" s="63"/>
      <c r="N570" s="57"/>
    </row>
    <row r="571" spans="1:14" ht="6" hidden="1" customHeight="1" x14ac:dyDescent="0.35">
      <c r="A571" s="57"/>
      <c r="B571" s="62"/>
      <c r="C571" s="79"/>
      <c r="D571" s="80"/>
      <c r="E571" s="80"/>
      <c r="F571" s="80"/>
      <c r="G571" s="80"/>
      <c r="H571" s="80"/>
      <c r="I571" s="81"/>
      <c r="J571" s="81"/>
      <c r="K571" s="81"/>
      <c r="L571" s="82"/>
      <c r="M571" s="63"/>
      <c r="N571" s="57"/>
    </row>
    <row r="572" spans="1:14" ht="15" hidden="1" customHeight="1" x14ac:dyDescent="0.35">
      <c r="A572" s="57"/>
      <c r="B572" s="62"/>
      <c r="C572" s="315" t="s">
        <v>201</v>
      </c>
      <c r="D572" s="316"/>
      <c r="E572" s="316"/>
      <c r="F572" s="316"/>
      <c r="G572" s="316"/>
      <c r="H572" s="316"/>
      <c r="I572" s="316"/>
      <c r="J572" s="65"/>
      <c r="K572" s="65"/>
      <c r="L572" s="76"/>
      <c r="M572" s="63"/>
      <c r="N572" s="57"/>
    </row>
    <row r="573" spans="1:14" ht="6" hidden="1" customHeight="1" x14ac:dyDescent="0.35">
      <c r="A573" s="57"/>
      <c r="B573" s="62"/>
      <c r="C573" s="92"/>
      <c r="D573" s="83"/>
      <c r="E573" s="83"/>
      <c r="F573" s="83"/>
      <c r="G573" s="83"/>
      <c r="H573" s="83"/>
      <c r="I573" s="83"/>
      <c r="J573" s="83"/>
      <c r="K573" s="83"/>
      <c r="L573" s="93"/>
      <c r="M573" s="63"/>
      <c r="N573" s="57"/>
    </row>
    <row r="574" spans="1:14" ht="15" hidden="1" customHeight="1" x14ac:dyDescent="0.35">
      <c r="A574" s="57"/>
      <c r="B574" s="62"/>
      <c r="C574" s="333" t="s">
        <v>194</v>
      </c>
      <c r="D574" s="334"/>
      <c r="E574" s="334"/>
      <c r="F574" s="334"/>
      <c r="G574" s="334"/>
      <c r="H574" s="334"/>
      <c r="I574" s="334"/>
      <c r="J574" s="334"/>
      <c r="K574" s="334"/>
      <c r="L574" s="335"/>
      <c r="M574" s="63"/>
      <c r="N574" s="57"/>
    </row>
    <row r="575" spans="1:14" ht="15" hidden="1" customHeight="1" x14ac:dyDescent="0.35">
      <c r="A575" s="57"/>
      <c r="B575" s="62"/>
      <c r="C575" s="94" t="s">
        <v>210</v>
      </c>
      <c r="D575" s="95"/>
      <c r="E575" s="95"/>
      <c r="F575" s="95"/>
      <c r="G575" s="95"/>
      <c r="H575" s="95"/>
      <c r="I575" s="95"/>
      <c r="J575" s="95"/>
      <c r="K575" s="95"/>
      <c r="L575" s="96"/>
      <c r="M575" s="63"/>
      <c r="N575" s="57"/>
    </row>
    <row r="576" spans="1:14" ht="11.25" hidden="1" customHeight="1" x14ac:dyDescent="0.35">
      <c r="A576" s="57"/>
      <c r="B576" s="62"/>
      <c r="C576" s="97"/>
      <c r="D576" s="85"/>
      <c r="E576" s="85"/>
      <c r="F576" s="85"/>
      <c r="G576" s="65"/>
      <c r="H576" s="65"/>
      <c r="I576" s="65"/>
      <c r="J576" s="313" t="s">
        <v>212</v>
      </c>
      <c r="K576" s="313"/>
      <c r="L576" s="314"/>
      <c r="M576" s="63"/>
      <c r="N576" s="57"/>
    </row>
    <row r="577" spans="1:14" ht="15" hidden="1" customHeight="1" x14ac:dyDescent="0.35">
      <c r="A577" s="57"/>
      <c r="B577" s="62"/>
      <c r="C577" s="287" t="s">
        <v>192</v>
      </c>
      <c r="D577" s="288"/>
      <c r="E577" s="288"/>
      <c r="F577" s="288"/>
      <c r="G577" s="65"/>
      <c r="H577" s="65"/>
      <c r="I577" s="67"/>
      <c r="J577" s="313"/>
      <c r="K577" s="313"/>
      <c r="L577" s="314"/>
      <c r="M577" s="63"/>
      <c r="N577" s="57"/>
    </row>
    <row r="578" spans="1:14" ht="9" hidden="1" customHeight="1" x14ac:dyDescent="0.35">
      <c r="A578" s="57"/>
      <c r="B578" s="62"/>
      <c r="C578" s="84"/>
      <c r="D578" s="85"/>
      <c r="E578" s="85"/>
      <c r="F578" s="85"/>
      <c r="G578" s="65"/>
      <c r="H578" s="65"/>
      <c r="I578" s="65"/>
      <c r="J578" s="65"/>
      <c r="K578" s="65"/>
      <c r="L578" s="76"/>
      <c r="M578" s="63"/>
      <c r="N578" s="57"/>
    </row>
    <row r="579" spans="1:14" ht="15" hidden="1" customHeight="1" x14ac:dyDescent="0.35">
      <c r="A579" s="57"/>
      <c r="B579" s="62"/>
      <c r="C579" s="98"/>
      <c r="D579" s="289" t="s">
        <v>205</v>
      </c>
      <c r="E579" s="297" t="s">
        <v>204</v>
      </c>
      <c r="F579" s="298"/>
      <c r="G579" s="297" t="s">
        <v>206</v>
      </c>
      <c r="H579" s="298"/>
      <c r="I579" s="301" t="s">
        <v>52</v>
      </c>
      <c r="J579" s="297" t="s">
        <v>209</v>
      </c>
      <c r="K579" s="298"/>
      <c r="L579" s="76"/>
      <c r="M579" s="63"/>
      <c r="N579" s="57"/>
    </row>
    <row r="580" spans="1:14" ht="15" hidden="1" customHeight="1" x14ac:dyDescent="0.35">
      <c r="A580" s="57"/>
      <c r="B580" s="62"/>
      <c r="C580" s="98"/>
      <c r="D580" s="290"/>
      <c r="E580" s="299"/>
      <c r="F580" s="300"/>
      <c r="G580" s="299"/>
      <c r="H580" s="300"/>
      <c r="I580" s="290"/>
      <c r="J580" s="299"/>
      <c r="K580" s="300"/>
      <c r="L580" s="76"/>
      <c r="M580" s="63"/>
      <c r="N580" s="57"/>
    </row>
    <row r="581" spans="1:14" ht="15" hidden="1" customHeight="1" x14ac:dyDescent="0.35">
      <c r="A581" s="57"/>
      <c r="B581" s="62"/>
      <c r="C581" s="77"/>
      <c r="D581" s="99">
        <v>1</v>
      </c>
      <c r="E581" s="321" t="s">
        <v>144</v>
      </c>
      <c r="F581" s="322"/>
      <c r="G581" s="285">
        <v>0</v>
      </c>
      <c r="H581" s="286"/>
      <c r="I581" s="100">
        <v>1.1550000000000002E-3</v>
      </c>
      <c r="J581" s="319" t="str">
        <f>IF(ISERROR(E581*G581*I581),"-",E581*G581*I581)</f>
        <v>-</v>
      </c>
      <c r="K581" s="320"/>
      <c r="L581" s="76"/>
      <c r="M581" s="63"/>
      <c r="N581" s="57"/>
    </row>
    <row r="582" spans="1:14" ht="15" hidden="1" customHeight="1" x14ac:dyDescent="0.35">
      <c r="A582" s="57"/>
      <c r="B582" s="62"/>
      <c r="C582" s="77"/>
      <c r="D582" s="99">
        <v>2</v>
      </c>
      <c r="E582" s="321" t="s">
        <v>144</v>
      </c>
      <c r="F582" s="322"/>
      <c r="G582" s="285">
        <v>0</v>
      </c>
      <c r="H582" s="286"/>
      <c r="I582" s="100">
        <v>1.3699999999999999E-3</v>
      </c>
      <c r="J582" s="319" t="str">
        <f>IF(ISERROR(E582*G582*I582),"-",E582*G582*I582)</f>
        <v>-</v>
      </c>
      <c r="K582" s="320"/>
      <c r="L582" s="76"/>
      <c r="M582" s="63"/>
      <c r="N582" s="57"/>
    </row>
    <row r="583" spans="1:14" ht="15" hidden="1" customHeight="1" thickBot="1" x14ac:dyDescent="0.4">
      <c r="A583" s="57"/>
      <c r="B583" s="62"/>
      <c r="C583" s="77"/>
      <c r="D583" s="101">
        <v>3</v>
      </c>
      <c r="E583" s="302" t="s">
        <v>144</v>
      </c>
      <c r="F583" s="303"/>
      <c r="G583" s="285">
        <v>0</v>
      </c>
      <c r="H583" s="286"/>
      <c r="I583" s="102">
        <v>1.5E-3</v>
      </c>
      <c r="J583" s="309" t="str">
        <f>IF(ISERROR(E583*G583*I583),"-",E583*G583*I583)</f>
        <v>-</v>
      </c>
      <c r="K583" s="310"/>
      <c r="L583" s="76"/>
      <c r="M583" s="63"/>
      <c r="N583" s="57"/>
    </row>
    <row r="584" spans="1:14" ht="15" hidden="1" customHeight="1" thickTop="1" x14ac:dyDescent="0.35">
      <c r="A584" s="57"/>
      <c r="B584" s="62"/>
      <c r="C584" s="77"/>
      <c r="D584" s="323" t="s">
        <v>195</v>
      </c>
      <c r="E584" s="324"/>
      <c r="F584" s="324"/>
      <c r="G584" s="324"/>
      <c r="H584" s="324"/>
      <c r="I584" s="325"/>
      <c r="J584" s="264">
        <f>IF(O576=TRUE,SUM(J581,J582,J583)*1.05,SUM(J581,J582,J583))</f>
        <v>0</v>
      </c>
      <c r="K584" s="265"/>
      <c r="L584" s="76"/>
      <c r="M584" s="63"/>
      <c r="N584" s="57"/>
    </row>
    <row r="585" spans="1:14" ht="9" hidden="1" customHeight="1" x14ac:dyDescent="0.35">
      <c r="A585" s="57"/>
      <c r="B585" s="62"/>
      <c r="C585" s="77"/>
      <c r="D585" s="65"/>
      <c r="E585" s="65"/>
      <c r="F585" s="65"/>
      <c r="G585" s="65"/>
      <c r="H585" s="65"/>
      <c r="I585" s="65"/>
      <c r="J585" s="65"/>
      <c r="K585" s="65"/>
      <c r="L585" s="76"/>
      <c r="M585" s="63"/>
      <c r="N585" s="57"/>
    </row>
    <row r="586" spans="1:14" ht="15" hidden="1" customHeight="1" x14ac:dyDescent="0.35">
      <c r="A586" s="57"/>
      <c r="B586" s="62"/>
      <c r="C586" s="287" t="s">
        <v>193</v>
      </c>
      <c r="D586" s="288"/>
      <c r="E586" s="288"/>
      <c r="F586" s="288"/>
      <c r="G586" s="65"/>
      <c r="H586" s="65"/>
      <c r="I586" s="65"/>
      <c r="J586" s="65"/>
      <c r="K586" s="65"/>
      <c r="L586" s="76"/>
      <c r="M586" s="63"/>
      <c r="N586" s="57"/>
    </row>
    <row r="587" spans="1:14" ht="9" hidden="1" customHeight="1" x14ac:dyDescent="0.35">
      <c r="A587" s="57"/>
      <c r="B587" s="62"/>
      <c r="C587" s="84"/>
      <c r="D587" s="85"/>
      <c r="E587" s="85"/>
      <c r="F587" s="85"/>
      <c r="G587" s="65"/>
      <c r="H587" s="65"/>
      <c r="I587" s="65"/>
      <c r="J587" s="65"/>
      <c r="K587" s="65"/>
      <c r="L587" s="76"/>
      <c r="M587" s="63"/>
      <c r="N587" s="57"/>
    </row>
    <row r="588" spans="1:14" ht="15" hidden="1" customHeight="1" x14ac:dyDescent="0.35">
      <c r="A588" s="57"/>
      <c r="B588" s="62"/>
      <c r="C588" s="98"/>
      <c r="D588" s="289" t="s">
        <v>205</v>
      </c>
      <c r="E588" s="297" t="s">
        <v>204</v>
      </c>
      <c r="F588" s="298"/>
      <c r="G588" s="297" t="s">
        <v>206</v>
      </c>
      <c r="H588" s="298"/>
      <c r="I588" s="103" t="s">
        <v>207</v>
      </c>
      <c r="J588" s="297" t="s">
        <v>209</v>
      </c>
      <c r="K588" s="298"/>
      <c r="L588" s="76"/>
      <c r="M588" s="63"/>
      <c r="N588" s="57"/>
    </row>
    <row r="589" spans="1:14" ht="15" hidden="1" customHeight="1" x14ac:dyDescent="0.35">
      <c r="A589" s="57"/>
      <c r="B589" s="62"/>
      <c r="C589" s="98"/>
      <c r="D589" s="290"/>
      <c r="E589" s="299"/>
      <c r="F589" s="300"/>
      <c r="G589" s="299"/>
      <c r="H589" s="300"/>
      <c r="I589" s="104" t="s">
        <v>208</v>
      </c>
      <c r="J589" s="299"/>
      <c r="K589" s="300"/>
      <c r="L589" s="76"/>
      <c r="M589" s="63"/>
      <c r="N589" s="57"/>
    </row>
    <row r="590" spans="1:14" ht="15" hidden="1" customHeight="1" x14ac:dyDescent="0.35">
      <c r="A590" s="57"/>
      <c r="B590" s="62"/>
      <c r="C590" s="77"/>
      <c r="D590" s="99">
        <v>1</v>
      </c>
      <c r="E590" s="268" t="s">
        <v>146</v>
      </c>
      <c r="F590" s="269"/>
      <c r="G590" s="270">
        <f>G581</f>
        <v>0</v>
      </c>
      <c r="H590" s="271"/>
      <c r="I590" s="105" t="str">
        <f>IF(ISERROR(INDEX(Rates!$B$50:$B$56,MATCH('SME - SMECare'!E590,Rates!$A$50:$A$56,0),1)),"-",INDEX(Rates!$B$50:$B$56,MATCH('SME - SMECare'!E590,Rates!$A$50:$A$56,0),1))</f>
        <v>-</v>
      </c>
      <c r="J590" s="319" t="str">
        <f>IF(ISERROR(G590*I590),"-",G590*I590)</f>
        <v>-</v>
      </c>
      <c r="K590" s="320"/>
      <c r="L590" s="76"/>
      <c r="M590" s="63"/>
      <c r="N590" s="57"/>
    </row>
    <row r="591" spans="1:14" ht="15" hidden="1" customHeight="1" x14ac:dyDescent="0.35">
      <c r="A591" s="57"/>
      <c r="B591" s="62"/>
      <c r="C591" s="77"/>
      <c r="D591" s="99">
        <v>2</v>
      </c>
      <c r="E591" s="268" t="s">
        <v>146</v>
      </c>
      <c r="F591" s="269"/>
      <c r="G591" s="270">
        <f>G582</f>
        <v>0</v>
      </c>
      <c r="H591" s="271"/>
      <c r="I591" s="105" t="str">
        <f>IF(ISERROR(INDEX(Rates!$C$50:$C$56,MATCH('SME - SMECare'!E591,Rates!$A$50:$A$56,0),1)),"-",INDEX(Rates!$C$50:$C$56,MATCH('SME - SMECare'!E591,Rates!$A$50:$A$56,0),1))</f>
        <v>-</v>
      </c>
      <c r="J591" s="319" t="str">
        <f>IF(ISERROR(G591*I591),"-",G591*I591)</f>
        <v>-</v>
      </c>
      <c r="K591" s="320"/>
      <c r="L591" s="76"/>
      <c r="M591" s="63"/>
      <c r="N591" s="57"/>
    </row>
    <row r="592" spans="1:14" ht="15" hidden="1" customHeight="1" thickBot="1" x14ac:dyDescent="0.4">
      <c r="A592" s="57"/>
      <c r="B592" s="62"/>
      <c r="C592" s="77"/>
      <c r="D592" s="101">
        <v>3</v>
      </c>
      <c r="E592" s="268" t="s">
        <v>146</v>
      </c>
      <c r="F592" s="269"/>
      <c r="G592" s="270">
        <f>G583</f>
        <v>0</v>
      </c>
      <c r="H592" s="271"/>
      <c r="I592" s="105" t="str">
        <f>IF(ISERROR(INDEX(Rates!$D$50:$D$56,MATCH('SME - SMECare'!E592,Rates!$A$50:$A$56,0),1)),"-",INDEX(Rates!$D$50:$D$56,MATCH('SME - SMECare'!E592,Rates!$A$50:$A$56,0),1))</f>
        <v>-</v>
      </c>
      <c r="J592" s="309" t="str">
        <f>IF(ISERROR(G592*I592),"-",G592*I592)</f>
        <v>-</v>
      </c>
      <c r="K592" s="310"/>
      <c r="L592" s="76"/>
      <c r="M592" s="63"/>
      <c r="N592" s="57"/>
    </row>
    <row r="593" spans="1:16" ht="15" hidden="1" customHeight="1" thickTop="1" x14ac:dyDescent="0.35">
      <c r="A593" s="57"/>
      <c r="B593" s="62"/>
      <c r="C593" s="77"/>
      <c r="D593" s="323" t="s">
        <v>195</v>
      </c>
      <c r="E593" s="324"/>
      <c r="F593" s="324"/>
      <c r="G593" s="324"/>
      <c r="H593" s="324"/>
      <c r="I593" s="325"/>
      <c r="J593" s="264">
        <f>IF(O576=TRUE,SUM(J590,J591,J592)*1.05,SUM(J590,J591,J592))</f>
        <v>0</v>
      </c>
      <c r="K593" s="265"/>
      <c r="L593" s="76"/>
      <c r="M593" s="63"/>
      <c r="N593" s="57"/>
    </row>
    <row r="594" spans="1:16" ht="9" hidden="1" customHeight="1" thickBot="1" x14ac:dyDescent="0.4">
      <c r="A594" s="57"/>
      <c r="B594" s="62"/>
      <c r="C594" s="77"/>
      <c r="D594" s="106"/>
      <c r="E594" s="56"/>
      <c r="F594" s="56"/>
      <c r="G594" s="56"/>
      <c r="H594" s="56"/>
      <c r="I594" s="56"/>
      <c r="J594" s="107"/>
      <c r="K594" s="107"/>
      <c r="L594" s="76"/>
      <c r="M594" s="63"/>
      <c r="N594" s="57"/>
    </row>
    <row r="595" spans="1:16" ht="15" hidden="1" customHeight="1" thickBot="1" x14ac:dyDescent="0.4">
      <c r="A595" s="57"/>
      <c r="B595" s="62"/>
      <c r="C595" s="77"/>
      <c r="D595" s="272" t="s">
        <v>203</v>
      </c>
      <c r="E595" s="272"/>
      <c r="F595" s="272"/>
      <c r="G595" s="272"/>
      <c r="H595" s="272"/>
      <c r="I595" s="272"/>
      <c r="J595" s="306" t="str">
        <f>IF($E$57&gt;=5,IF($E$57&gt;=5,J584+J593,"Not Applicable"),"Not Applicable")</f>
        <v>Not Applicable</v>
      </c>
      <c r="K595" s="307"/>
      <c r="L595" s="76"/>
      <c r="M595" s="63"/>
      <c r="N595" s="57"/>
    </row>
    <row r="596" spans="1:16" ht="9" hidden="1" customHeight="1" thickBot="1" x14ac:dyDescent="0.4">
      <c r="A596" s="57"/>
      <c r="B596" s="62"/>
      <c r="C596" s="112"/>
      <c r="D596" s="113"/>
      <c r="E596" s="113"/>
      <c r="F596" s="113"/>
      <c r="G596" s="113"/>
      <c r="H596" s="113"/>
      <c r="I596" s="113"/>
      <c r="J596" s="113"/>
      <c r="K596" s="113"/>
      <c r="L596" s="114"/>
      <c r="M596" s="63"/>
      <c r="N596" s="57"/>
    </row>
    <row r="597" spans="1:16" ht="15" hidden="1" customHeight="1" thickBot="1" x14ac:dyDescent="0.4">
      <c r="A597" s="57"/>
      <c r="B597" s="124"/>
      <c r="C597" s="143"/>
      <c r="D597" s="143"/>
      <c r="E597" s="143"/>
      <c r="F597" s="143"/>
      <c r="G597" s="143"/>
      <c r="H597" s="143"/>
      <c r="I597" s="143"/>
      <c r="J597" s="143"/>
      <c r="K597" s="143"/>
      <c r="L597" s="143"/>
      <c r="M597" s="130"/>
      <c r="N597" s="57"/>
    </row>
    <row r="598" spans="1:16" ht="15" hidden="1" customHeight="1" thickTop="1" x14ac:dyDescent="0.35">
      <c r="A598" s="57"/>
      <c r="B598" s="60"/>
      <c r="C598" s="144"/>
      <c r="D598" s="144"/>
      <c r="E598" s="144"/>
      <c r="F598" s="144"/>
      <c r="G598" s="144"/>
      <c r="H598" s="144"/>
      <c r="I598" s="144"/>
      <c r="J598" s="144"/>
      <c r="K598" s="144"/>
      <c r="L598" s="144"/>
      <c r="M598" s="60"/>
      <c r="N598" s="57"/>
    </row>
    <row r="599" spans="1:16" ht="15" customHeight="1" thickBot="1" x14ac:dyDescent="0.4">
      <c r="A599" s="57"/>
      <c r="B599" s="141"/>
      <c r="C599" s="125"/>
      <c r="D599" s="125"/>
      <c r="E599" s="125"/>
      <c r="F599" s="125"/>
      <c r="G599" s="125"/>
      <c r="H599" s="125"/>
      <c r="I599" s="125"/>
      <c r="J599" s="125"/>
      <c r="K599" s="125"/>
      <c r="L599" s="125"/>
      <c r="M599" s="141"/>
      <c r="N599" s="57"/>
    </row>
    <row r="600" spans="1:16" ht="10.5" customHeight="1" thickTop="1" thickBot="1" x14ac:dyDescent="0.4">
      <c r="A600" s="57"/>
      <c r="B600" s="62"/>
      <c r="C600" s="145"/>
      <c r="D600" s="145"/>
      <c r="E600" s="145"/>
      <c r="F600" s="145"/>
      <c r="G600" s="145"/>
      <c r="H600" s="145"/>
      <c r="I600" s="145"/>
      <c r="J600" s="145"/>
      <c r="K600" s="145"/>
      <c r="L600" s="145"/>
      <c r="M600" s="63"/>
      <c r="N600" s="57"/>
    </row>
    <row r="601" spans="1:16" ht="15" customHeight="1" x14ac:dyDescent="0.35">
      <c r="A601" s="57"/>
      <c r="B601" s="62"/>
      <c r="C601" s="291" t="s">
        <v>240</v>
      </c>
      <c r="D601" s="292"/>
      <c r="E601" s="292"/>
      <c r="F601" s="292"/>
      <c r="G601" s="292"/>
      <c r="H601" s="292"/>
      <c r="I601" s="292"/>
      <c r="J601" s="292"/>
      <c r="K601" s="292"/>
      <c r="L601" s="293"/>
      <c r="M601" s="63"/>
      <c r="N601" s="57"/>
    </row>
    <row r="602" spans="1:16" ht="14.25" customHeight="1" x14ac:dyDescent="0.35">
      <c r="A602" s="57"/>
      <c r="B602" s="62"/>
      <c r="C602" s="276"/>
      <c r="D602" s="277"/>
      <c r="E602" s="277"/>
      <c r="F602" s="277"/>
      <c r="G602" s="277"/>
      <c r="H602" s="277"/>
      <c r="I602" s="277"/>
      <c r="J602" s="277"/>
      <c r="K602" s="277"/>
      <c r="L602" s="278"/>
      <c r="M602" s="63"/>
      <c r="N602" s="57"/>
    </row>
    <row r="603" spans="1:16" ht="3.75" customHeight="1" x14ac:dyDescent="0.35">
      <c r="A603" s="57"/>
      <c r="B603" s="62"/>
      <c r="C603" s="108"/>
      <c r="D603" s="109"/>
      <c r="E603" s="109"/>
      <c r="F603" s="109"/>
      <c r="G603" s="109"/>
      <c r="H603" s="109"/>
      <c r="I603" s="109"/>
      <c r="J603" s="109"/>
      <c r="K603" s="109"/>
      <c r="L603" s="110"/>
      <c r="M603" s="63"/>
      <c r="N603" s="57"/>
    </row>
    <row r="604" spans="1:16" ht="18" customHeight="1" x14ac:dyDescent="0.35">
      <c r="A604" s="57"/>
      <c r="B604" s="62"/>
      <c r="C604" s="252" t="s">
        <v>58</v>
      </c>
      <c r="D604" s="253"/>
      <c r="E604" s="253"/>
      <c r="F604" s="253"/>
      <c r="G604" s="253"/>
      <c r="H604" s="253"/>
      <c r="I604" s="74"/>
      <c r="J604" s="74"/>
      <c r="K604" s="74"/>
      <c r="L604" s="75"/>
      <c r="M604" s="63"/>
      <c r="N604" s="57"/>
    </row>
    <row r="605" spans="1:16" ht="3" customHeight="1" x14ac:dyDescent="0.35">
      <c r="A605" s="57"/>
      <c r="B605" s="62"/>
      <c r="C605" s="78"/>
      <c r="D605" s="74"/>
      <c r="E605" s="74"/>
      <c r="F605" s="74"/>
      <c r="G605" s="74"/>
      <c r="H605" s="74"/>
      <c r="I605" s="74"/>
      <c r="J605" s="74"/>
      <c r="K605" s="74"/>
      <c r="L605" s="75"/>
      <c r="M605" s="63"/>
      <c r="N605" s="57"/>
    </row>
    <row r="606" spans="1:16" ht="18" customHeight="1" x14ac:dyDescent="0.35">
      <c r="A606" s="57"/>
      <c r="B606" s="62"/>
      <c r="C606" s="66"/>
      <c r="D606" s="88" t="s">
        <v>59</v>
      </c>
      <c r="E606" s="67"/>
      <c r="F606" s="88" t="s">
        <v>60</v>
      </c>
      <c r="G606" s="67"/>
      <c r="H606" s="74"/>
      <c r="I606" s="74"/>
      <c r="J606" s="74"/>
      <c r="K606" s="74"/>
      <c r="L606" s="75"/>
      <c r="M606" s="63"/>
      <c r="N606" s="57"/>
      <c r="O606" s="54" t="b">
        <v>0</v>
      </c>
      <c r="P606" s="54" t="b">
        <v>0</v>
      </c>
    </row>
    <row r="607" spans="1:16" ht="3.75" customHeight="1" x14ac:dyDescent="0.35">
      <c r="A607" s="57"/>
      <c r="B607" s="62"/>
      <c r="C607" s="66"/>
      <c r="D607" s="74"/>
      <c r="E607" s="74"/>
      <c r="F607" s="74"/>
      <c r="G607" s="74"/>
      <c r="H607" s="74"/>
      <c r="I607" s="74"/>
      <c r="J607" s="74"/>
      <c r="K607" s="74"/>
      <c r="L607" s="75"/>
      <c r="M607" s="63"/>
      <c r="N607" s="57"/>
    </row>
    <row r="608" spans="1:16" ht="18" customHeight="1" x14ac:dyDescent="0.35">
      <c r="A608" s="57"/>
      <c r="B608" s="62"/>
      <c r="C608" s="254" t="s">
        <v>213</v>
      </c>
      <c r="D608" s="255"/>
      <c r="E608" s="255"/>
      <c r="F608" s="255"/>
      <c r="G608" s="255"/>
      <c r="H608" s="255"/>
      <c r="I608" s="255"/>
      <c r="J608" s="255"/>
      <c r="K608" s="255"/>
      <c r="L608" s="369"/>
      <c r="M608" s="63"/>
      <c r="N608" s="57"/>
    </row>
    <row r="609" spans="1:14" ht="9" customHeight="1" thickBot="1" x14ac:dyDescent="0.4">
      <c r="A609" s="57"/>
      <c r="B609" s="62"/>
      <c r="C609" s="78"/>
      <c r="D609" s="74"/>
      <c r="E609" s="74"/>
      <c r="F609" s="74"/>
      <c r="G609" s="74"/>
      <c r="H609" s="74"/>
      <c r="I609" s="74"/>
      <c r="J609" s="74"/>
      <c r="K609" s="74"/>
      <c r="L609" s="75"/>
      <c r="M609" s="63"/>
      <c r="N609" s="57"/>
    </row>
    <row r="610" spans="1:14" ht="18" customHeight="1" thickBot="1" x14ac:dyDescent="0.4">
      <c r="A610" s="57"/>
      <c r="B610" s="62"/>
      <c r="C610" s="111" t="s">
        <v>27</v>
      </c>
      <c r="D610" s="361" t="s">
        <v>28</v>
      </c>
      <c r="E610" s="362"/>
      <c r="F610" s="362"/>
      <c r="G610" s="362"/>
      <c r="H610" s="363"/>
      <c r="I610" s="364" t="s">
        <v>29</v>
      </c>
      <c r="J610" s="364"/>
      <c r="K610" s="364"/>
      <c r="L610" s="365"/>
      <c r="M610" s="63"/>
      <c r="N610" s="57"/>
    </row>
    <row r="611" spans="1:14" ht="18" customHeight="1" x14ac:dyDescent="0.35">
      <c r="A611" s="57"/>
      <c r="B611" s="62"/>
      <c r="C611" s="1"/>
      <c r="D611" s="372"/>
      <c r="E611" s="372"/>
      <c r="F611" s="372"/>
      <c r="G611" s="372"/>
      <c r="H611" s="372"/>
      <c r="I611" s="370"/>
      <c r="J611" s="370"/>
      <c r="K611" s="370"/>
      <c r="L611" s="371"/>
      <c r="M611" s="63"/>
      <c r="N611" s="57"/>
    </row>
    <row r="612" spans="1:14" ht="18" customHeight="1" x14ac:dyDescent="0.35">
      <c r="A612" s="57"/>
      <c r="B612" s="62"/>
      <c r="C612" s="2"/>
      <c r="D612" s="366"/>
      <c r="E612" s="366"/>
      <c r="F612" s="366"/>
      <c r="G612" s="366"/>
      <c r="H612" s="366"/>
      <c r="I612" s="367"/>
      <c r="J612" s="367"/>
      <c r="K612" s="367"/>
      <c r="L612" s="368"/>
      <c r="M612" s="63"/>
      <c r="N612" s="57"/>
    </row>
    <row r="613" spans="1:14" ht="18" customHeight="1" x14ac:dyDescent="0.35">
      <c r="A613" s="57"/>
      <c r="B613" s="62"/>
      <c r="C613" s="2"/>
      <c r="D613" s="366"/>
      <c r="E613" s="366"/>
      <c r="F613" s="366"/>
      <c r="G613" s="366"/>
      <c r="H613" s="366"/>
      <c r="I613" s="367"/>
      <c r="J613" s="367"/>
      <c r="K613" s="367"/>
      <c r="L613" s="368"/>
      <c r="M613" s="63"/>
      <c r="N613" s="57"/>
    </row>
    <row r="614" spans="1:14" ht="18" customHeight="1" x14ac:dyDescent="0.35">
      <c r="A614" s="57"/>
      <c r="B614" s="62"/>
      <c r="C614" s="2"/>
      <c r="D614" s="366"/>
      <c r="E614" s="366"/>
      <c r="F614" s="366"/>
      <c r="G614" s="366"/>
      <c r="H614" s="366"/>
      <c r="I614" s="367"/>
      <c r="J614" s="367"/>
      <c r="K614" s="367"/>
      <c r="L614" s="368"/>
      <c r="M614" s="63"/>
      <c r="N614" s="57"/>
    </row>
    <row r="615" spans="1:14" ht="18" customHeight="1" x14ac:dyDescent="0.35">
      <c r="A615" s="57"/>
      <c r="B615" s="62"/>
      <c r="C615" s="2"/>
      <c r="D615" s="366"/>
      <c r="E615" s="366"/>
      <c r="F615" s="366"/>
      <c r="G615" s="366"/>
      <c r="H615" s="366"/>
      <c r="I615" s="367"/>
      <c r="J615" s="367"/>
      <c r="K615" s="367"/>
      <c r="L615" s="368"/>
      <c r="M615" s="63"/>
      <c r="N615" s="57"/>
    </row>
    <row r="616" spans="1:14" ht="18" customHeight="1" x14ac:dyDescent="0.35">
      <c r="A616" s="57"/>
      <c r="B616" s="62"/>
      <c r="C616" s="2"/>
      <c r="D616" s="366"/>
      <c r="E616" s="366"/>
      <c r="F616" s="366"/>
      <c r="G616" s="366"/>
      <c r="H616" s="366"/>
      <c r="I616" s="367"/>
      <c r="J616" s="367"/>
      <c r="K616" s="367"/>
      <c r="L616" s="368"/>
      <c r="M616" s="63"/>
      <c r="N616" s="57"/>
    </row>
    <row r="617" spans="1:14" ht="18" customHeight="1" x14ac:dyDescent="0.35">
      <c r="A617" s="57"/>
      <c r="B617" s="62"/>
      <c r="C617" s="2"/>
      <c r="D617" s="366"/>
      <c r="E617" s="366"/>
      <c r="F617" s="366"/>
      <c r="G617" s="366"/>
      <c r="H617" s="366"/>
      <c r="I617" s="367"/>
      <c r="J617" s="367"/>
      <c r="K617" s="367"/>
      <c r="L617" s="368"/>
      <c r="M617" s="63"/>
      <c r="N617" s="57"/>
    </row>
    <row r="618" spans="1:14" ht="18" customHeight="1" x14ac:dyDescent="0.35">
      <c r="A618" s="57"/>
      <c r="B618" s="62"/>
      <c r="C618" s="2"/>
      <c r="D618" s="366"/>
      <c r="E618" s="366"/>
      <c r="F618" s="366"/>
      <c r="G618" s="366"/>
      <c r="H618" s="366"/>
      <c r="I618" s="367"/>
      <c r="J618" s="367"/>
      <c r="K618" s="367"/>
      <c r="L618" s="368"/>
      <c r="M618" s="63"/>
      <c r="N618" s="57"/>
    </row>
    <row r="619" spans="1:14" ht="18" customHeight="1" x14ac:dyDescent="0.35">
      <c r="A619" s="57"/>
      <c r="B619" s="62"/>
      <c r="C619" s="2"/>
      <c r="D619" s="366"/>
      <c r="E619" s="366"/>
      <c r="F619" s="366"/>
      <c r="G619" s="366"/>
      <c r="H619" s="366"/>
      <c r="I619" s="367"/>
      <c r="J619" s="367"/>
      <c r="K619" s="367"/>
      <c r="L619" s="368"/>
      <c r="M619" s="63"/>
      <c r="N619" s="57"/>
    </row>
    <row r="620" spans="1:14" ht="18" customHeight="1" x14ac:dyDescent="0.35">
      <c r="A620" s="57"/>
      <c r="B620" s="62"/>
      <c r="C620" s="2"/>
      <c r="D620" s="366"/>
      <c r="E620" s="366"/>
      <c r="F620" s="366"/>
      <c r="G620" s="366"/>
      <c r="H620" s="366"/>
      <c r="I620" s="367"/>
      <c r="J620" s="367"/>
      <c r="K620" s="367"/>
      <c r="L620" s="368"/>
      <c r="M620" s="63"/>
      <c r="N620" s="57"/>
    </row>
    <row r="621" spans="1:14" ht="18" customHeight="1" x14ac:dyDescent="0.35">
      <c r="A621" s="57"/>
      <c r="B621" s="62"/>
      <c r="C621" s="2"/>
      <c r="D621" s="366"/>
      <c r="E621" s="366"/>
      <c r="F621" s="366"/>
      <c r="G621" s="366"/>
      <c r="H621" s="366"/>
      <c r="I621" s="367"/>
      <c r="J621" s="367"/>
      <c r="K621" s="367"/>
      <c r="L621" s="368"/>
      <c r="M621" s="63"/>
      <c r="N621" s="57"/>
    </row>
    <row r="622" spans="1:14" ht="18" customHeight="1" thickBot="1" x14ac:dyDescent="0.4">
      <c r="A622" s="57"/>
      <c r="B622" s="62"/>
      <c r="C622" s="3"/>
      <c r="D622" s="375"/>
      <c r="E622" s="375"/>
      <c r="F622" s="375"/>
      <c r="G622" s="375"/>
      <c r="H622" s="375"/>
      <c r="I622" s="376"/>
      <c r="J622" s="376"/>
      <c r="K622" s="376"/>
      <c r="L622" s="377"/>
      <c r="M622" s="63"/>
      <c r="N622" s="57"/>
    </row>
    <row r="623" spans="1:14" ht="18" customHeight="1" thickTop="1" x14ac:dyDescent="0.35">
      <c r="A623" s="57"/>
      <c r="B623" s="62"/>
      <c r="C623" s="378" t="s">
        <v>30</v>
      </c>
      <c r="D623" s="379"/>
      <c r="E623" s="379"/>
      <c r="F623" s="379"/>
      <c r="G623" s="379"/>
      <c r="H623" s="380"/>
      <c r="I623" s="381">
        <f>SUM(I611:L622)</f>
        <v>0</v>
      </c>
      <c r="J623" s="382"/>
      <c r="K623" s="382"/>
      <c r="L623" s="383"/>
      <c r="M623" s="63"/>
      <c r="N623" s="57"/>
    </row>
    <row r="624" spans="1:14" ht="18" customHeight="1" thickBot="1" x14ac:dyDescent="0.4">
      <c r="A624" s="57"/>
      <c r="B624" s="62"/>
      <c r="C624" s="373" t="s">
        <v>214</v>
      </c>
      <c r="D624" s="374"/>
      <c r="E624" s="374"/>
      <c r="F624" s="374"/>
      <c r="G624" s="374"/>
      <c r="H624" s="374"/>
      <c r="I624" s="385">
        <f>IF(P606=TRUE,I623*0.03,I623*0.02)</f>
        <v>0</v>
      </c>
      <c r="J624" s="386"/>
      <c r="K624" s="386"/>
      <c r="L624" s="387"/>
      <c r="M624" s="63"/>
      <c r="N624" s="57"/>
    </row>
    <row r="625" spans="1:17" ht="9" customHeight="1" thickTop="1" thickBot="1" x14ac:dyDescent="0.4">
      <c r="A625" s="57"/>
      <c r="B625" s="62"/>
      <c r="C625" s="65"/>
      <c r="D625" s="65"/>
      <c r="E625" s="65"/>
      <c r="F625" s="65"/>
      <c r="G625" s="65"/>
      <c r="H625" s="65"/>
      <c r="I625" s="65"/>
      <c r="J625" s="65"/>
      <c r="K625" s="65"/>
      <c r="L625" s="65"/>
      <c r="M625" s="63"/>
      <c r="N625" s="57"/>
    </row>
    <row r="626" spans="1:17" ht="18" customHeight="1" x14ac:dyDescent="0.35">
      <c r="A626" s="57"/>
      <c r="B626" s="62"/>
      <c r="C626" s="291" t="s">
        <v>241</v>
      </c>
      <c r="D626" s="292"/>
      <c r="E626" s="292"/>
      <c r="F626" s="292"/>
      <c r="G626" s="292"/>
      <c r="H626" s="292"/>
      <c r="I626" s="292"/>
      <c r="J626" s="292"/>
      <c r="K626" s="292"/>
      <c r="L626" s="293"/>
      <c r="M626" s="63"/>
      <c r="N626" s="57"/>
    </row>
    <row r="627" spans="1:17" ht="18" customHeight="1" x14ac:dyDescent="0.35">
      <c r="A627" s="57"/>
      <c r="B627" s="62"/>
      <c r="C627" s="276"/>
      <c r="D627" s="277"/>
      <c r="E627" s="277"/>
      <c r="F627" s="277"/>
      <c r="G627" s="277"/>
      <c r="H627" s="277"/>
      <c r="I627" s="277"/>
      <c r="J627" s="277"/>
      <c r="K627" s="277"/>
      <c r="L627" s="278"/>
      <c r="M627" s="63"/>
      <c r="N627" s="57"/>
    </row>
    <row r="628" spans="1:17" ht="3" customHeight="1" x14ac:dyDescent="0.35">
      <c r="A628" s="57"/>
      <c r="B628" s="62"/>
      <c r="C628" s="66"/>
      <c r="D628" s="67"/>
      <c r="E628" s="67"/>
      <c r="F628" s="67"/>
      <c r="G628" s="67"/>
      <c r="H628" s="67"/>
      <c r="I628" s="67"/>
      <c r="J628" s="67"/>
      <c r="K628" s="67"/>
      <c r="L628" s="68"/>
      <c r="M628" s="63"/>
      <c r="N628" s="57"/>
    </row>
    <row r="629" spans="1:17" ht="18" customHeight="1" x14ac:dyDescent="0.35">
      <c r="A629" s="57"/>
      <c r="B629" s="62"/>
      <c r="C629" s="262" t="s">
        <v>31</v>
      </c>
      <c r="D629" s="263"/>
      <c r="E629" s="263"/>
      <c r="F629" s="304" t="str">
        <f>IF(SUM(O629:V629)-P631 &gt; 0, SUM(O629:V629)-P631, "-")</f>
        <v>-</v>
      </c>
      <c r="G629" s="304"/>
      <c r="H629" s="242"/>
      <c r="I629" s="242"/>
      <c r="J629" s="242"/>
      <c r="K629" s="242"/>
      <c r="L629" s="243"/>
      <c r="M629" s="63"/>
      <c r="N629" s="57"/>
      <c r="O629" s="131">
        <f>SUM(J102,J117,J127,J129,J145,J171,J207,J222,J232,J234,J252,J278,J314)</f>
        <v>0</v>
      </c>
      <c r="P629" s="131">
        <f>SUM(J329,J339,J341,J358,J384,J420,J435,J445,J447,J464,J490,J526,J541,J551,J553,J569,J595,I624)</f>
        <v>0</v>
      </c>
    </row>
    <row r="630" spans="1:17" ht="3" customHeight="1" x14ac:dyDescent="0.35">
      <c r="A630" s="57"/>
      <c r="B630" s="62"/>
      <c r="C630" s="66"/>
      <c r="D630" s="67"/>
      <c r="E630" s="67"/>
      <c r="F630" s="67"/>
      <c r="G630" s="67"/>
      <c r="H630" s="67"/>
      <c r="I630" s="67"/>
      <c r="J630" s="67"/>
      <c r="K630" s="67"/>
      <c r="L630" s="68"/>
      <c r="M630" s="63"/>
      <c r="N630" s="57"/>
    </row>
    <row r="631" spans="1:17" ht="18" customHeight="1" x14ac:dyDescent="0.35">
      <c r="A631" s="57"/>
      <c r="B631" s="62"/>
      <c r="C631" s="251" t="s">
        <v>216</v>
      </c>
      <c r="D631" s="249"/>
      <c r="E631" s="249"/>
      <c r="F631" s="304" t="str">
        <f>IFERROR(VLOOKUP(F629,Rates!$A$64:$B$68,2,TRUE)*F629, "-")</f>
        <v>-</v>
      </c>
      <c r="G631" s="304"/>
      <c r="L631" s="225"/>
      <c r="M631" s="63"/>
      <c r="N631" s="57"/>
      <c r="P631" s="54">
        <f>IF(E57&gt;5,SUM(J127,J232,J339,J445,J551)*0.15,IF(OR(E57=4,E57=5),SUM(J127,J232,J339,J445,J551)*0.1,IF(OR(E57=2,E57=3),SUM(J127,J232,J339,J445,J551)*0.05,0)))</f>
        <v>0</v>
      </c>
    </row>
    <row r="632" spans="1:17" ht="3" customHeight="1" x14ac:dyDescent="0.35">
      <c r="A632" s="57"/>
      <c r="B632" s="62"/>
      <c r="C632" s="66"/>
      <c r="D632" s="67"/>
      <c r="E632" s="67"/>
      <c r="F632" s="67"/>
      <c r="G632" s="67"/>
      <c r="H632" s="67"/>
      <c r="I632" s="67"/>
      <c r="J632" s="67"/>
      <c r="K632" s="67"/>
      <c r="L632" s="68"/>
      <c r="M632" s="63"/>
      <c r="N632" s="57"/>
    </row>
    <row r="633" spans="1:17" ht="18" customHeight="1" x14ac:dyDescent="0.35">
      <c r="A633" s="57"/>
      <c r="B633" s="62"/>
      <c r="C633" s="251" t="s">
        <v>215</v>
      </c>
      <c r="D633" s="249"/>
      <c r="E633" s="249"/>
      <c r="F633" s="388" t="str">
        <f>IFERROR((F629-F631-IF(ISTEXT(J171),0,J171*(1-F631/F629))-IF(ISTEXT(J278),0,J278*(1-F631/F629))-IF(ISTEXT(J384),0,J384*(1-F631/F629))-IF(ISTEXT(J490),0,J490*(1-F631/F629))-IF(ISTEXT(J595),0,J595*(1-F631/F629)))*0.1, "-")</f>
        <v>-</v>
      </c>
      <c r="G633" s="388"/>
      <c r="L633" s="225"/>
      <c r="M633" s="63"/>
      <c r="N633" s="215"/>
      <c r="O633" s="214"/>
      <c r="P633" s="214"/>
      <c r="Q633" s="214"/>
    </row>
    <row r="634" spans="1:17" ht="3.75" customHeight="1" x14ac:dyDescent="0.35">
      <c r="A634" s="57"/>
      <c r="B634" s="62"/>
      <c r="C634" s="66"/>
      <c r="D634" s="67"/>
      <c r="E634" s="67"/>
      <c r="F634" s="67"/>
      <c r="G634" s="67"/>
      <c r="H634" s="67"/>
      <c r="I634" s="67"/>
      <c r="J634" s="67"/>
      <c r="K634" s="67"/>
      <c r="L634" s="68"/>
      <c r="M634" s="63"/>
      <c r="N634" s="57"/>
    </row>
    <row r="635" spans="1:17" ht="18" customHeight="1" x14ac:dyDescent="0.35">
      <c r="A635" s="57"/>
      <c r="B635" s="62"/>
      <c r="C635" s="77" t="s">
        <v>528</v>
      </c>
      <c r="D635" s="65"/>
      <c r="E635" s="65"/>
      <c r="F635" s="304" t="str">
        <f>IFERROR(F629-F631+F633, "-")</f>
        <v>-</v>
      </c>
      <c r="G635" s="304"/>
      <c r="L635" s="225"/>
      <c r="M635" s="63"/>
      <c r="N635" s="57"/>
    </row>
    <row r="636" spans="1:17" ht="9" customHeight="1" thickBot="1" x14ac:dyDescent="0.4">
      <c r="A636" s="57"/>
      <c r="B636" s="62"/>
      <c r="C636" s="112"/>
      <c r="D636" s="113"/>
      <c r="E636" s="113"/>
      <c r="F636" s="113"/>
      <c r="G636" s="113"/>
      <c r="H636" s="113"/>
      <c r="I636" s="113"/>
      <c r="J636" s="113"/>
      <c r="K636" s="113"/>
      <c r="L636" s="114"/>
      <c r="M636" s="63"/>
      <c r="N636" s="57"/>
    </row>
    <row r="637" spans="1:17" ht="9" customHeight="1" thickBot="1" x14ac:dyDescent="0.4">
      <c r="A637" s="57"/>
      <c r="B637" s="62"/>
      <c r="C637" s="65"/>
      <c r="D637" s="65"/>
      <c r="E637" s="65"/>
      <c r="F637" s="65"/>
      <c r="G637" s="65"/>
      <c r="H637" s="65"/>
      <c r="I637" s="65"/>
      <c r="J637" s="65"/>
      <c r="K637" s="65"/>
      <c r="L637" s="65"/>
      <c r="M637" s="63"/>
      <c r="N637" s="57"/>
    </row>
    <row r="638" spans="1:17" ht="12.75" customHeight="1" x14ac:dyDescent="0.35">
      <c r="A638" s="57"/>
      <c r="B638" s="62"/>
      <c r="C638" s="291" t="s">
        <v>257</v>
      </c>
      <c r="D638" s="292"/>
      <c r="E638" s="292"/>
      <c r="F638" s="292"/>
      <c r="G638" s="292"/>
      <c r="H638" s="292"/>
      <c r="I638" s="292"/>
      <c r="J638" s="292"/>
      <c r="K638" s="292"/>
      <c r="L638" s="293"/>
      <c r="M638" s="63"/>
      <c r="N638" s="57"/>
    </row>
    <row r="639" spans="1:17" ht="14.25" customHeight="1" x14ac:dyDescent="0.35">
      <c r="A639" s="57"/>
      <c r="B639" s="62"/>
      <c r="C639" s="276"/>
      <c r="D639" s="277"/>
      <c r="E639" s="277"/>
      <c r="F639" s="277"/>
      <c r="G639" s="277"/>
      <c r="H639" s="277"/>
      <c r="I639" s="277"/>
      <c r="J639" s="277"/>
      <c r="K639" s="277"/>
      <c r="L639" s="278"/>
      <c r="M639" s="63"/>
      <c r="N639" s="57"/>
    </row>
    <row r="640" spans="1:17" ht="3" customHeight="1" x14ac:dyDescent="0.35">
      <c r="A640" s="57"/>
      <c r="B640" s="62"/>
      <c r="C640" s="66"/>
      <c r="D640" s="67"/>
      <c r="E640" s="67"/>
      <c r="F640" s="67"/>
      <c r="G640" s="67"/>
      <c r="H640" s="67"/>
      <c r="I640" s="67"/>
      <c r="J640" s="67"/>
      <c r="K640" s="67"/>
      <c r="L640" s="68"/>
      <c r="M640" s="63"/>
      <c r="N640" s="57"/>
    </row>
    <row r="641" spans="1:14" ht="18" customHeight="1" x14ac:dyDescent="0.35">
      <c r="A641" s="57"/>
      <c r="B641" s="62"/>
      <c r="C641" s="252" t="s">
        <v>13</v>
      </c>
      <c r="D641" s="253"/>
      <c r="E641" s="253"/>
      <c r="F641" s="253"/>
      <c r="G641" s="253"/>
      <c r="H641" s="253"/>
      <c r="I641" s="253"/>
      <c r="J641" s="253"/>
      <c r="K641" s="253"/>
      <c r="L641" s="389"/>
      <c r="M641" s="63"/>
      <c r="N641" s="57"/>
    </row>
    <row r="642" spans="1:14" ht="18" customHeight="1" x14ac:dyDescent="0.35">
      <c r="A642" s="57"/>
      <c r="B642" s="62"/>
      <c r="C642" s="252"/>
      <c r="D642" s="253"/>
      <c r="E642" s="253"/>
      <c r="F642" s="253"/>
      <c r="G642" s="253"/>
      <c r="H642" s="253"/>
      <c r="I642" s="253"/>
      <c r="J642" s="253"/>
      <c r="K642" s="253"/>
      <c r="L642" s="389"/>
      <c r="M642" s="63"/>
      <c r="N642" s="57"/>
    </row>
    <row r="643" spans="1:14" ht="1.5" customHeight="1" x14ac:dyDescent="0.35">
      <c r="A643" s="57"/>
      <c r="B643" s="62"/>
      <c r="C643" s="66"/>
      <c r="D643" s="67"/>
      <c r="E643" s="67"/>
      <c r="F643" s="67"/>
      <c r="G643" s="67"/>
      <c r="H643" s="67"/>
      <c r="I643" s="67"/>
      <c r="J643" s="67"/>
      <c r="K643" s="67"/>
      <c r="L643" s="68"/>
      <c r="M643" s="63"/>
      <c r="N643" s="57"/>
    </row>
    <row r="644" spans="1:14" ht="15" customHeight="1" x14ac:dyDescent="0.35">
      <c r="A644" s="57"/>
      <c r="B644" s="62"/>
      <c r="C644" s="393" t="s">
        <v>14</v>
      </c>
      <c r="D644" s="272"/>
      <c r="E644" s="67"/>
      <c r="F644" s="272" t="s">
        <v>16</v>
      </c>
      <c r="G644" s="272"/>
      <c r="H644" s="67"/>
      <c r="I644" s="272" t="s">
        <v>18</v>
      </c>
      <c r="J644" s="272"/>
      <c r="K644" s="67"/>
      <c r="L644" s="68"/>
      <c r="M644" s="63"/>
      <c r="N644" s="57"/>
    </row>
    <row r="645" spans="1:14" ht="12.75" customHeight="1" x14ac:dyDescent="0.35">
      <c r="A645" s="57"/>
      <c r="B645" s="62"/>
      <c r="C645" s="394" t="s">
        <v>15</v>
      </c>
      <c r="D645" s="384"/>
      <c r="E645" s="67"/>
      <c r="F645" s="384" t="s">
        <v>17</v>
      </c>
      <c r="G645" s="384"/>
      <c r="H645" s="67"/>
      <c r="I645" s="384" t="s">
        <v>19</v>
      </c>
      <c r="J645" s="384"/>
      <c r="K645" s="67"/>
      <c r="L645" s="68"/>
      <c r="M645" s="63"/>
      <c r="N645" s="57"/>
    </row>
    <row r="646" spans="1:14" ht="15.75" customHeight="1" x14ac:dyDescent="0.35">
      <c r="A646" s="57"/>
      <c r="B646" s="62"/>
      <c r="C646" s="273"/>
      <c r="D646" s="274"/>
      <c r="E646" s="274"/>
      <c r="F646" s="274"/>
      <c r="G646" s="274"/>
      <c r="H646" s="274"/>
      <c r="I646" s="274"/>
      <c r="J646" s="274"/>
      <c r="K646" s="274"/>
      <c r="L646" s="275"/>
      <c r="M646" s="63"/>
      <c r="N646" s="57"/>
    </row>
    <row r="647" spans="1:14" ht="18" customHeight="1" x14ac:dyDescent="0.35">
      <c r="A647" s="57"/>
      <c r="B647" s="62"/>
      <c r="C647" s="273"/>
      <c r="D647" s="274"/>
      <c r="E647" s="274"/>
      <c r="F647" s="274"/>
      <c r="G647" s="274"/>
      <c r="H647" s="274"/>
      <c r="I647" s="274"/>
      <c r="J647" s="274"/>
      <c r="K647" s="274"/>
      <c r="L647" s="275"/>
      <c r="M647" s="63"/>
      <c r="N647" s="57"/>
    </row>
    <row r="648" spans="1:14" ht="18" customHeight="1" x14ac:dyDescent="0.35">
      <c r="A648" s="57"/>
      <c r="B648" s="62"/>
      <c r="C648" s="273"/>
      <c r="D648" s="274"/>
      <c r="E648" s="274"/>
      <c r="F648" s="274"/>
      <c r="G648" s="274"/>
      <c r="H648" s="274"/>
      <c r="I648" s="274"/>
      <c r="J648" s="274"/>
      <c r="K648" s="274"/>
      <c r="L648" s="275"/>
      <c r="M648" s="63"/>
      <c r="N648" s="57"/>
    </row>
    <row r="649" spans="1:14" ht="18" customHeight="1" thickBot="1" x14ac:dyDescent="0.4">
      <c r="A649" s="57"/>
      <c r="B649" s="62"/>
      <c r="C649" s="390"/>
      <c r="D649" s="391"/>
      <c r="E649" s="391"/>
      <c r="F649" s="391"/>
      <c r="G649" s="391"/>
      <c r="H649" s="391"/>
      <c r="I649" s="391"/>
      <c r="J649" s="391"/>
      <c r="K649" s="391"/>
      <c r="L649" s="392"/>
      <c r="M649" s="63"/>
      <c r="N649" s="57"/>
    </row>
    <row r="650" spans="1:14" ht="10.5" customHeight="1" thickBot="1" x14ac:dyDescent="0.4">
      <c r="A650" s="57"/>
      <c r="B650" s="62"/>
      <c r="C650" s="67"/>
      <c r="D650" s="67"/>
      <c r="E650" s="67"/>
      <c r="F650" s="67"/>
      <c r="G650" s="67"/>
      <c r="H650" s="67"/>
      <c r="I650" s="67"/>
      <c r="J650" s="67"/>
      <c r="K650" s="67"/>
      <c r="L650" s="67"/>
      <c r="M650" s="63"/>
      <c r="N650" s="57"/>
    </row>
    <row r="651" spans="1:14" ht="13.5" customHeight="1" x14ac:dyDescent="0.35">
      <c r="A651" s="57"/>
      <c r="B651" s="62"/>
      <c r="C651" s="291" t="s">
        <v>242</v>
      </c>
      <c r="D651" s="292"/>
      <c r="E651" s="292"/>
      <c r="F651" s="292"/>
      <c r="G651" s="292"/>
      <c r="H651" s="292"/>
      <c r="I651" s="292"/>
      <c r="J651" s="292"/>
      <c r="K651" s="292"/>
      <c r="L651" s="293"/>
      <c r="M651" s="63"/>
      <c r="N651" s="57"/>
    </row>
    <row r="652" spans="1:14" ht="18" customHeight="1" x14ac:dyDescent="0.35">
      <c r="A652" s="57"/>
      <c r="B652" s="62"/>
      <c r="C652" s="276"/>
      <c r="D652" s="277"/>
      <c r="E652" s="277"/>
      <c r="F652" s="277"/>
      <c r="G652" s="277"/>
      <c r="H652" s="277"/>
      <c r="I652" s="277"/>
      <c r="J652" s="277"/>
      <c r="K652" s="277"/>
      <c r="L652" s="278"/>
      <c r="M652" s="63"/>
      <c r="N652" s="57"/>
    </row>
    <row r="653" spans="1:14" ht="6" customHeight="1" x14ac:dyDescent="0.35">
      <c r="A653" s="57"/>
      <c r="B653" s="62"/>
      <c r="C653" s="66"/>
      <c r="D653" s="67"/>
      <c r="E653" s="67"/>
      <c r="F653" s="67"/>
      <c r="G653" s="67"/>
      <c r="H653" s="67"/>
      <c r="I653" s="67"/>
      <c r="J653" s="67"/>
      <c r="K653" s="67"/>
      <c r="L653" s="68"/>
      <c r="M653" s="63"/>
      <c r="N653" s="57"/>
    </row>
    <row r="654" spans="1:14" ht="18" customHeight="1" x14ac:dyDescent="0.35">
      <c r="A654" s="57"/>
      <c r="B654" s="62"/>
      <c r="C654" s="254" t="s">
        <v>53</v>
      </c>
      <c r="D654" s="255"/>
      <c r="E654" s="255"/>
      <c r="F654" s="255"/>
      <c r="G654" s="255"/>
      <c r="H654" s="67"/>
      <c r="I654" s="67" t="s">
        <v>8</v>
      </c>
      <c r="J654" s="67"/>
      <c r="K654" s="87" t="s">
        <v>9</v>
      </c>
      <c r="L654" s="68"/>
      <c r="M654" s="63"/>
      <c r="N654" s="57"/>
    </row>
    <row r="655" spans="1:14" ht="16.5" customHeight="1" x14ac:dyDescent="0.35">
      <c r="A655" s="57"/>
      <c r="B655" s="62"/>
      <c r="C655" s="252" t="s">
        <v>233</v>
      </c>
      <c r="D655" s="253"/>
      <c r="E655" s="253"/>
      <c r="F655" s="253"/>
      <c r="G655" s="253"/>
      <c r="H655" s="74"/>
      <c r="I655" s="74"/>
      <c r="J655" s="74"/>
      <c r="K655" s="74"/>
      <c r="L655" s="75"/>
      <c r="M655" s="63"/>
      <c r="N655" s="57"/>
    </row>
    <row r="656" spans="1:14" ht="3" hidden="1" customHeight="1" x14ac:dyDescent="0.35">
      <c r="A656" s="57"/>
      <c r="B656" s="62"/>
      <c r="C656" s="115"/>
      <c r="D656" s="116"/>
      <c r="E656" s="116"/>
      <c r="F656" s="116"/>
      <c r="G656" s="116"/>
      <c r="H656" s="74"/>
      <c r="I656" s="74"/>
      <c r="J656" s="74"/>
      <c r="K656" s="74"/>
      <c r="L656" s="75"/>
      <c r="M656" s="63"/>
      <c r="N656" s="57"/>
    </row>
    <row r="657" spans="1:14" ht="18" customHeight="1" x14ac:dyDescent="0.35">
      <c r="A657" s="57"/>
      <c r="B657" s="62"/>
      <c r="C657" s="254" t="s">
        <v>54</v>
      </c>
      <c r="D657" s="255"/>
      <c r="E657" s="255"/>
      <c r="F657" s="255"/>
      <c r="G657" s="255"/>
      <c r="H657" s="67"/>
      <c r="I657" s="67" t="s">
        <v>8</v>
      </c>
      <c r="J657" s="67"/>
      <c r="K657" s="87" t="s">
        <v>9</v>
      </c>
      <c r="L657" s="68"/>
      <c r="M657" s="63"/>
      <c r="N657" s="57"/>
    </row>
    <row r="658" spans="1:14" ht="18" customHeight="1" x14ac:dyDescent="0.35">
      <c r="A658" s="57"/>
      <c r="B658" s="62"/>
      <c r="C658" s="254"/>
      <c r="D658" s="255"/>
      <c r="E658" s="255"/>
      <c r="F658" s="255"/>
      <c r="G658" s="255"/>
      <c r="H658" s="74"/>
      <c r="I658" s="74"/>
      <c r="J658" s="74"/>
      <c r="K658" s="74"/>
      <c r="L658" s="75"/>
      <c r="M658" s="63"/>
      <c r="N658" s="57"/>
    </row>
    <row r="659" spans="1:14" ht="18" customHeight="1" x14ac:dyDescent="0.35">
      <c r="A659" s="57"/>
      <c r="B659" s="62"/>
      <c r="C659" s="252" t="s">
        <v>55</v>
      </c>
      <c r="D659" s="253"/>
      <c r="E659" s="253"/>
      <c r="F659" s="253"/>
      <c r="G659" s="253"/>
      <c r="H659" s="74"/>
      <c r="I659" s="74"/>
      <c r="J659" s="74"/>
      <c r="K659" s="74"/>
      <c r="L659" s="75"/>
      <c r="M659" s="63"/>
      <c r="N659" s="57"/>
    </row>
    <row r="660" spans="1:14" ht="9.75" customHeight="1" x14ac:dyDescent="0.35">
      <c r="A660" s="57"/>
      <c r="B660" s="62"/>
      <c r="C660" s="252"/>
      <c r="D660" s="253"/>
      <c r="E660" s="253"/>
      <c r="F660" s="253"/>
      <c r="G660" s="253"/>
      <c r="H660" s="74"/>
      <c r="I660" s="74"/>
      <c r="J660" s="74"/>
      <c r="K660" s="74"/>
      <c r="L660" s="75"/>
      <c r="M660" s="63"/>
      <c r="N660" s="57"/>
    </row>
    <row r="661" spans="1:14" ht="2.25" customHeight="1" x14ac:dyDescent="0.35">
      <c r="A661" s="57"/>
      <c r="B661" s="62"/>
      <c r="C661" s="115"/>
      <c r="D661" s="116"/>
      <c r="E661" s="116"/>
      <c r="F661" s="116"/>
      <c r="G661" s="116"/>
      <c r="H661" s="74"/>
      <c r="I661" s="74"/>
      <c r="J661" s="74"/>
      <c r="K661" s="74"/>
      <c r="L661" s="75"/>
      <c r="M661" s="63"/>
      <c r="N661" s="57"/>
    </row>
    <row r="662" spans="1:14" ht="18" customHeight="1" x14ac:dyDescent="0.35">
      <c r="A662" s="57"/>
      <c r="B662" s="62"/>
      <c r="C662" s="254" t="s">
        <v>56</v>
      </c>
      <c r="D662" s="255"/>
      <c r="E662" s="255"/>
      <c r="F662" s="255"/>
      <c r="G662" s="255"/>
      <c r="H662" s="67"/>
      <c r="I662" s="67" t="s">
        <v>8</v>
      </c>
      <c r="J662" s="67"/>
      <c r="K662" s="87" t="s">
        <v>9</v>
      </c>
      <c r="L662" s="68"/>
      <c r="M662" s="63"/>
      <c r="N662" s="57"/>
    </row>
    <row r="663" spans="1:14" ht="14.25" customHeight="1" x14ac:dyDescent="0.35">
      <c r="A663" s="57"/>
      <c r="B663" s="62"/>
      <c r="C663" s="254"/>
      <c r="D663" s="255"/>
      <c r="E663" s="255"/>
      <c r="F663" s="255"/>
      <c r="G663" s="255"/>
      <c r="H663" s="74"/>
      <c r="I663" s="74"/>
      <c r="J663" s="74"/>
      <c r="K663" s="74"/>
      <c r="L663" s="75"/>
      <c r="M663" s="63"/>
      <c r="N663" s="57"/>
    </row>
    <row r="664" spans="1:14" ht="18" customHeight="1" x14ac:dyDescent="0.35">
      <c r="A664" s="57"/>
      <c r="B664" s="62"/>
      <c r="C664" s="252" t="s">
        <v>57</v>
      </c>
      <c r="D664" s="253"/>
      <c r="E664" s="253"/>
      <c r="F664" s="253"/>
      <c r="G664" s="253"/>
      <c r="H664" s="74"/>
      <c r="I664" s="74"/>
      <c r="J664" s="74"/>
      <c r="K664" s="74"/>
      <c r="L664" s="75"/>
      <c r="M664" s="63"/>
      <c r="N664" s="57"/>
    </row>
    <row r="665" spans="1:14" ht="18" customHeight="1" x14ac:dyDescent="0.35">
      <c r="A665" s="57"/>
      <c r="B665" s="62"/>
      <c r="C665" s="252"/>
      <c r="D665" s="253"/>
      <c r="E665" s="253"/>
      <c r="F665" s="253"/>
      <c r="G665" s="253"/>
      <c r="H665" s="74"/>
      <c r="I665" s="74"/>
      <c r="J665" s="74"/>
      <c r="K665" s="74"/>
      <c r="L665" s="75"/>
      <c r="M665" s="63"/>
      <c r="N665" s="57"/>
    </row>
    <row r="666" spans="1:14" ht="3.75" customHeight="1" x14ac:dyDescent="0.35">
      <c r="A666" s="57"/>
      <c r="B666" s="62"/>
      <c r="C666" s="78"/>
      <c r="D666" s="74"/>
      <c r="E666" s="74"/>
      <c r="F666" s="74"/>
      <c r="G666" s="74"/>
      <c r="H666" s="74"/>
      <c r="I666" s="74"/>
      <c r="J666" s="74"/>
      <c r="K666" s="74"/>
      <c r="L666" s="75"/>
      <c r="M666" s="63"/>
      <c r="N666" s="57"/>
    </row>
    <row r="667" spans="1:14" ht="16.5" customHeight="1" x14ac:dyDescent="0.35">
      <c r="A667" s="57"/>
      <c r="B667" s="62"/>
      <c r="C667" s="66" t="s">
        <v>20</v>
      </c>
      <c r="D667" s="67"/>
      <c r="E667" s="67"/>
      <c r="F667" s="67"/>
      <c r="G667" s="67"/>
      <c r="H667" s="67"/>
      <c r="I667" s="67"/>
      <c r="J667" s="67"/>
      <c r="K667" s="67"/>
      <c r="L667" s="68"/>
      <c r="M667" s="63"/>
      <c r="N667" s="57"/>
    </row>
    <row r="668" spans="1:14" ht="3.75" hidden="1" customHeight="1" x14ac:dyDescent="0.35">
      <c r="A668" s="57"/>
      <c r="B668" s="62"/>
      <c r="C668" s="66"/>
      <c r="D668" s="67"/>
      <c r="E668" s="67"/>
      <c r="F668" s="67"/>
      <c r="G668" s="67"/>
      <c r="H668" s="67"/>
      <c r="I668" s="67"/>
      <c r="J668" s="67"/>
      <c r="K668" s="67"/>
      <c r="L668" s="68"/>
      <c r="M668" s="63"/>
      <c r="N668" s="57"/>
    </row>
    <row r="669" spans="1:14" ht="18" customHeight="1" x14ac:dyDescent="0.35">
      <c r="A669" s="57"/>
      <c r="B669" s="62"/>
      <c r="C669" s="251" t="s">
        <v>21</v>
      </c>
      <c r="D669" s="249"/>
      <c r="E669" s="67"/>
      <c r="F669" s="67"/>
      <c r="G669" s="67"/>
      <c r="H669" s="67"/>
      <c r="I669" s="67" t="s">
        <v>8</v>
      </c>
      <c r="J669" s="67"/>
      <c r="K669" s="87" t="s">
        <v>9</v>
      </c>
      <c r="L669" s="68"/>
      <c r="M669" s="63"/>
      <c r="N669" s="57"/>
    </row>
    <row r="670" spans="1:14" ht="18" customHeight="1" x14ac:dyDescent="0.35">
      <c r="A670" s="57"/>
      <c r="B670" s="62"/>
      <c r="C670" s="262" t="s">
        <v>22</v>
      </c>
      <c r="D670" s="263"/>
      <c r="E670" s="263"/>
      <c r="F670" s="67"/>
      <c r="G670" s="67"/>
      <c r="H670" s="67"/>
      <c r="I670" s="67"/>
      <c r="J670" s="87"/>
      <c r="K670" s="67"/>
      <c r="L670" s="68"/>
      <c r="M670" s="63"/>
      <c r="N670" s="57"/>
    </row>
    <row r="671" spans="1:14" ht="18" customHeight="1" x14ac:dyDescent="0.35">
      <c r="A671" s="57"/>
      <c r="B671" s="62"/>
      <c r="C671" s="251" t="s">
        <v>23</v>
      </c>
      <c r="D671" s="249"/>
      <c r="E671" s="249"/>
      <c r="F671" s="67"/>
      <c r="G671" s="67"/>
      <c r="H671" s="67"/>
      <c r="I671" s="67" t="s">
        <v>8</v>
      </c>
      <c r="J671" s="67"/>
      <c r="K671" s="87" t="s">
        <v>9</v>
      </c>
      <c r="L671" s="68"/>
      <c r="M671" s="63"/>
      <c r="N671" s="57"/>
    </row>
    <row r="672" spans="1:14" ht="18" customHeight="1" x14ac:dyDescent="0.35">
      <c r="A672" s="57"/>
      <c r="B672" s="62"/>
      <c r="C672" s="262" t="s">
        <v>24</v>
      </c>
      <c r="D672" s="263"/>
      <c r="E672" s="263"/>
      <c r="F672" s="263"/>
      <c r="G672" s="67"/>
      <c r="H672" s="67"/>
      <c r="I672" s="67"/>
      <c r="J672" s="67"/>
      <c r="K672" s="67"/>
      <c r="L672" s="68"/>
      <c r="M672" s="63"/>
      <c r="N672" s="57"/>
    </row>
    <row r="673" spans="1:16" ht="18" customHeight="1" x14ac:dyDescent="0.35">
      <c r="A673" s="57"/>
      <c r="B673" s="62"/>
      <c r="C673" s="251" t="s">
        <v>25</v>
      </c>
      <c r="D673" s="249"/>
      <c r="E673" s="249"/>
      <c r="F673" s="249"/>
      <c r="G673" s="67"/>
      <c r="H673" s="67"/>
      <c r="I673" s="67" t="s">
        <v>8</v>
      </c>
      <c r="J673" s="67"/>
      <c r="K673" s="87" t="s">
        <v>9</v>
      </c>
      <c r="L673" s="68"/>
      <c r="M673" s="63"/>
      <c r="N673" s="57"/>
    </row>
    <row r="674" spans="1:16" ht="15" customHeight="1" x14ac:dyDescent="0.35">
      <c r="A674" s="57"/>
      <c r="B674" s="62"/>
      <c r="C674" s="262" t="s">
        <v>26</v>
      </c>
      <c r="D674" s="263"/>
      <c r="E674" s="263"/>
      <c r="F674" s="263"/>
      <c r="G674" s="67"/>
      <c r="H674" s="67"/>
      <c r="I674" s="67"/>
      <c r="J674" s="67"/>
      <c r="K674" s="67"/>
      <c r="L674" s="68"/>
      <c r="M674" s="63"/>
      <c r="N674" s="57"/>
    </row>
    <row r="675" spans="1:16" ht="9" customHeight="1" thickBot="1" x14ac:dyDescent="0.4">
      <c r="A675" s="57"/>
      <c r="B675" s="62"/>
      <c r="C675" s="69"/>
      <c r="D675" s="70"/>
      <c r="E675" s="70"/>
      <c r="F675" s="70"/>
      <c r="G675" s="70"/>
      <c r="H675" s="70"/>
      <c r="I675" s="70"/>
      <c r="J675" s="70"/>
      <c r="K675" s="70"/>
      <c r="L675" s="71"/>
      <c r="M675" s="63"/>
      <c r="N675" s="57"/>
    </row>
    <row r="676" spans="1:16" ht="9" customHeight="1" thickBot="1" x14ac:dyDescent="0.4">
      <c r="A676" s="57"/>
      <c r="B676" s="62"/>
      <c r="C676" s="65"/>
      <c r="D676" s="65"/>
      <c r="E676" s="65"/>
      <c r="F676" s="65"/>
      <c r="G676" s="65"/>
      <c r="H676" s="65"/>
      <c r="I676" s="65"/>
      <c r="J676" s="65"/>
      <c r="K676" s="65"/>
      <c r="L676" s="65"/>
      <c r="M676" s="63"/>
      <c r="N676" s="57"/>
    </row>
    <row r="677" spans="1:16" ht="13.5" customHeight="1" x14ac:dyDescent="0.35">
      <c r="A677" s="57"/>
      <c r="B677" s="146"/>
      <c r="C677" s="256" t="s">
        <v>243</v>
      </c>
      <c r="D677" s="257"/>
      <c r="E677" s="257"/>
      <c r="F677" s="257"/>
      <c r="G677" s="257"/>
      <c r="H677" s="257"/>
      <c r="I677" s="257"/>
      <c r="J677" s="257"/>
      <c r="K677" s="257"/>
      <c r="L677" s="258"/>
      <c r="M677" s="147"/>
      <c r="N677" s="57"/>
    </row>
    <row r="678" spans="1:16" ht="15.75" customHeight="1" x14ac:dyDescent="0.35">
      <c r="A678" s="57"/>
      <c r="B678" s="146"/>
      <c r="C678" s="259"/>
      <c r="D678" s="260"/>
      <c r="E678" s="260"/>
      <c r="F678" s="260"/>
      <c r="G678" s="260"/>
      <c r="H678" s="260"/>
      <c r="I678" s="260"/>
      <c r="J678" s="260"/>
      <c r="K678" s="260"/>
      <c r="L678" s="261"/>
      <c r="M678" s="147"/>
      <c r="N678" s="57"/>
    </row>
    <row r="679" spans="1:16" ht="11.25" customHeight="1" x14ac:dyDescent="0.35">
      <c r="A679" s="57"/>
      <c r="B679" s="146"/>
      <c r="C679" s="246" t="s">
        <v>217</v>
      </c>
      <c r="D679" s="247"/>
      <c r="E679" s="247"/>
      <c r="F679" s="247"/>
      <c r="G679" s="247"/>
      <c r="H679" s="247"/>
      <c r="I679" s="247"/>
      <c r="J679" s="247"/>
      <c r="K679" s="247"/>
      <c r="L679" s="248"/>
      <c r="M679" s="147"/>
      <c r="N679" s="57"/>
    </row>
    <row r="680" spans="1:16" ht="15.75" customHeight="1" x14ac:dyDescent="0.35">
      <c r="A680" s="57"/>
      <c r="B680" s="146"/>
      <c r="C680" s="246"/>
      <c r="D680" s="247"/>
      <c r="E680" s="247"/>
      <c r="F680" s="247"/>
      <c r="G680" s="247"/>
      <c r="H680" s="247"/>
      <c r="I680" s="247"/>
      <c r="J680" s="247"/>
      <c r="K680" s="247"/>
      <c r="L680" s="248"/>
      <c r="M680" s="147"/>
      <c r="N680" s="57"/>
      <c r="O680" s="54" t="b">
        <v>0</v>
      </c>
      <c r="P680" s="54" t="b">
        <v>1</v>
      </c>
    </row>
    <row r="681" spans="1:16" ht="27" customHeight="1" x14ac:dyDescent="0.35">
      <c r="A681" s="57"/>
      <c r="B681" s="146"/>
      <c r="C681" s="246"/>
      <c r="D681" s="247"/>
      <c r="E681" s="247"/>
      <c r="F681" s="247"/>
      <c r="G681" s="247"/>
      <c r="H681" s="247"/>
      <c r="I681" s="247"/>
      <c r="J681" s="247"/>
      <c r="K681" s="247"/>
      <c r="L681" s="248"/>
      <c r="M681" s="147"/>
      <c r="N681" s="57"/>
    </row>
    <row r="682" spans="1:16" ht="13.5" customHeight="1" x14ac:dyDescent="0.35">
      <c r="A682" s="57"/>
      <c r="B682" s="146"/>
      <c r="C682" s="279" t="s">
        <v>252</v>
      </c>
      <c r="D682" s="280"/>
      <c r="E682" s="280"/>
      <c r="F682" s="280"/>
      <c r="G682" s="280"/>
      <c r="H682" s="280"/>
      <c r="I682" s="280"/>
      <c r="J682" s="280"/>
      <c r="K682" s="280"/>
      <c r="L682" s="281"/>
      <c r="M682" s="147"/>
      <c r="N682" s="57"/>
      <c r="O682" s="54" t="b">
        <v>0</v>
      </c>
    </row>
    <row r="683" spans="1:16" ht="17.25" customHeight="1" x14ac:dyDescent="0.35">
      <c r="A683" s="57"/>
      <c r="B683" s="146"/>
      <c r="C683" s="279"/>
      <c r="D683" s="280"/>
      <c r="E683" s="280"/>
      <c r="F683" s="280"/>
      <c r="G683" s="280"/>
      <c r="H683" s="280"/>
      <c r="I683" s="280"/>
      <c r="J683" s="280"/>
      <c r="K683" s="280"/>
      <c r="L683" s="281"/>
      <c r="M683" s="147"/>
      <c r="N683" s="57"/>
      <c r="O683" s="54" t="b">
        <v>0</v>
      </c>
    </row>
    <row r="684" spans="1:16" ht="22.5" customHeight="1" thickBot="1" x14ac:dyDescent="0.4">
      <c r="A684" s="57"/>
      <c r="B684" s="146"/>
      <c r="C684" s="282"/>
      <c r="D684" s="283"/>
      <c r="E684" s="283"/>
      <c r="F684" s="283"/>
      <c r="G684" s="283"/>
      <c r="H684" s="283"/>
      <c r="I684" s="283"/>
      <c r="J684" s="283"/>
      <c r="K684" s="283"/>
      <c r="L684" s="284"/>
      <c r="M684" s="147"/>
      <c r="N684" s="57"/>
      <c r="O684" s="54" t="b">
        <v>0</v>
      </c>
      <c r="P684" s="54" t="b">
        <v>0</v>
      </c>
    </row>
    <row r="685" spans="1:16" ht="15.75" customHeight="1" thickBot="1" x14ac:dyDescent="0.4">
      <c r="A685" s="57"/>
      <c r="B685" s="148"/>
      <c r="C685" s="149"/>
      <c r="D685" s="149"/>
      <c r="E685" s="149"/>
      <c r="F685" s="149"/>
      <c r="G685" s="149"/>
      <c r="H685" s="149"/>
      <c r="I685" s="149"/>
      <c r="J685" s="149"/>
      <c r="K685" s="149"/>
      <c r="L685" s="149"/>
      <c r="M685" s="150"/>
      <c r="N685" s="57"/>
    </row>
    <row r="686" spans="1:16" ht="15.5" thickTop="1" thickBot="1" x14ac:dyDescent="0.4"/>
    <row r="687" spans="1:16" ht="10.5" customHeight="1" thickTop="1" x14ac:dyDescent="0.35">
      <c r="B687" s="151"/>
      <c r="C687" s="152"/>
      <c r="D687" s="152"/>
      <c r="E687" s="152"/>
      <c r="F687" s="152"/>
      <c r="G687" s="152"/>
      <c r="H687" s="152"/>
      <c r="I687" s="152"/>
      <c r="J687" s="152"/>
      <c r="K687" s="152"/>
      <c r="L687" s="152"/>
      <c r="M687" s="153"/>
    </row>
    <row r="688" spans="1:16" ht="12.75" customHeight="1" x14ac:dyDescent="0.35">
      <c r="A688" s="57"/>
      <c r="B688" s="146"/>
      <c r="C688" s="276" t="s">
        <v>244</v>
      </c>
      <c r="D688" s="277"/>
      <c r="E688" s="277"/>
      <c r="F688" s="277"/>
      <c r="G688" s="277"/>
      <c r="H688" s="277"/>
      <c r="I688" s="277"/>
      <c r="J688" s="277"/>
      <c r="K688" s="277"/>
      <c r="L688" s="278"/>
      <c r="M688" s="147"/>
      <c r="N688" s="57"/>
    </row>
    <row r="689" spans="1:26" ht="15.75" customHeight="1" x14ac:dyDescent="0.35">
      <c r="A689" s="57"/>
      <c r="B689" s="146"/>
      <c r="C689" s="276"/>
      <c r="D689" s="277"/>
      <c r="E689" s="277"/>
      <c r="F689" s="277"/>
      <c r="G689" s="277"/>
      <c r="H689" s="277"/>
      <c r="I689" s="277"/>
      <c r="J689" s="277"/>
      <c r="K689" s="277"/>
      <c r="L689" s="278"/>
      <c r="M689" s="147"/>
      <c r="N689" s="57"/>
    </row>
    <row r="690" spans="1:26" ht="22.5" customHeight="1" x14ac:dyDescent="0.35">
      <c r="A690" s="57"/>
      <c r="B690" s="146"/>
      <c r="C690" s="66"/>
      <c r="D690" s="263" t="s">
        <v>33</v>
      </c>
      <c r="E690" s="263"/>
      <c r="F690" s="67"/>
      <c r="G690" s="263" t="s">
        <v>32</v>
      </c>
      <c r="H690" s="263"/>
      <c r="I690" s="263"/>
      <c r="J690" s="263"/>
      <c r="K690" s="67"/>
      <c r="L690" s="68"/>
      <c r="M690" s="147"/>
      <c r="N690" s="57"/>
    </row>
    <row r="691" spans="1:26" ht="18" customHeight="1" x14ac:dyDescent="0.35">
      <c r="A691" s="57"/>
      <c r="B691" s="146"/>
      <c r="C691" s="66"/>
      <c r="D691" s="263" t="s">
        <v>34</v>
      </c>
      <c r="E691" s="263"/>
      <c r="F691" s="263"/>
      <c r="G691" s="263"/>
      <c r="H691" s="263"/>
      <c r="I691" s="263"/>
      <c r="J691" s="263"/>
      <c r="K691" s="67"/>
      <c r="L691" s="68"/>
      <c r="M691" s="147"/>
      <c r="N691" s="57"/>
    </row>
    <row r="692" spans="1:26" ht="11.25" customHeight="1" thickBot="1" x14ac:dyDescent="0.4">
      <c r="A692" s="57"/>
      <c r="B692" s="146"/>
      <c r="C692" s="112"/>
      <c r="D692" s="113"/>
      <c r="E692" s="113"/>
      <c r="F692" s="113"/>
      <c r="G692" s="113"/>
      <c r="H692" s="113"/>
      <c r="I692" s="113"/>
      <c r="J692" s="113"/>
      <c r="K692" s="113"/>
      <c r="L692" s="114"/>
      <c r="M692" s="147"/>
      <c r="N692" s="57"/>
    </row>
    <row r="693" spans="1:26" ht="10.5" customHeight="1" x14ac:dyDescent="0.35">
      <c r="A693" s="57"/>
      <c r="B693" s="62"/>
      <c r="C693" s="65"/>
      <c r="D693" s="65"/>
      <c r="E693" s="65"/>
      <c r="F693" s="65"/>
      <c r="G693" s="65"/>
      <c r="H693" s="65"/>
      <c r="I693" s="65"/>
      <c r="J693" s="65"/>
      <c r="K693" s="65"/>
      <c r="L693" s="65"/>
      <c r="M693" s="117"/>
      <c r="N693" s="57"/>
    </row>
    <row r="694" spans="1:26" ht="18" customHeight="1" x14ac:dyDescent="0.35">
      <c r="A694" s="160"/>
      <c r="B694" s="62"/>
      <c r="C694" s="276" t="s">
        <v>531</v>
      </c>
      <c r="D694" s="277"/>
      <c r="E694" s="277"/>
      <c r="F694" s="277"/>
      <c r="G694" s="277"/>
      <c r="H694" s="277"/>
      <c r="I694" s="277"/>
      <c r="J694" s="277"/>
      <c r="K694" s="277"/>
      <c r="L694" s="278"/>
      <c r="M694" s="117"/>
      <c r="N694" s="160"/>
      <c r="O694" s="234"/>
      <c r="P694" s="234"/>
      <c r="Q694" s="234"/>
      <c r="R694" s="234"/>
      <c r="S694" s="234"/>
      <c r="T694" s="160"/>
      <c r="V694" s="240"/>
      <c r="W694" s="240"/>
      <c r="X694" s="240"/>
      <c r="Y694" s="240"/>
      <c r="Z694" s="240"/>
    </row>
    <row r="695" spans="1:26" ht="18" customHeight="1" x14ac:dyDescent="0.35">
      <c r="A695" s="160"/>
      <c r="B695" s="62"/>
      <c r="C695" s="276"/>
      <c r="D695" s="277"/>
      <c r="E695" s="277"/>
      <c r="F695" s="277"/>
      <c r="G695" s="277"/>
      <c r="H695" s="277"/>
      <c r="I695" s="277"/>
      <c r="J695" s="277"/>
      <c r="K695" s="277"/>
      <c r="L695" s="278"/>
      <c r="M695" s="117"/>
      <c r="N695" s="160"/>
      <c r="O695" s="234"/>
      <c r="P695" s="234"/>
      <c r="Q695" s="234"/>
      <c r="R695" s="234"/>
      <c r="S695" s="234"/>
      <c r="T695" s="160"/>
      <c r="V695" s="240"/>
      <c r="W695" s="240"/>
      <c r="X695" s="240"/>
      <c r="Y695" s="240"/>
      <c r="Z695" s="240"/>
    </row>
    <row r="696" spans="1:26" ht="13.5" customHeight="1" x14ac:dyDescent="0.35">
      <c r="A696" s="160"/>
      <c r="B696" s="62"/>
      <c r="C696" s="66" t="s">
        <v>532</v>
      </c>
      <c r="D696" s="67"/>
      <c r="E696" s="67"/>
      <c r="F696" s="67"/>
      <c r="G696" s="67"/>
      <c r="H696" s="67"/>
      <c r="I696" s="67"/>
      <c r="J696" s="67"/>
      <c r="K696" s="67"/>
      <c r="L696" s="68"/>
      <c r="M696" s="117"/>
      <c r="N696" s="160"/>
      <c r="O696" s="234"/>
      <c r="P696" s="234"/>
      <c r="Q696" s="234"/>
      <c r="R696" s="234"/>
      <c r="S696" s="234"/>
      <c r="T696" s="160"/>
      <c r="V696" s="240"/>
      <c r="W696" s="240"/>
      <c r="X696" s="240"/>
      <c r="Y696" s="240"/>
      <c r="Z696" s="240"/>
    </row>
    <row r="697" spans="1:26" ht="48" customHeight="1" x14ac:dyDescent="0.35">
      <c r="A697" s="160"/>
      <c r="B697" s="62"/>
      <c r="C697" s="399" t="s">
        <v>245</v>
      </c>
      <c r="D697" s="400"/>
      <c r="E697" s="400"/>
      <c r="F697" s="400"/>
      <c r="G697" s="400"/>
      <c r="H697" s="400"/>
      <c r="I697" s="400"/>
      <c r="J697" s="400"/>
      <c r="K697" s="400"/>
      <c r="L697" s="401"/>
      <c r="M697" s="117"/>
      <c r="N697" s="160"/>
      <c r="O697" s="234"/>
      <c r="P697" s="234"/>
      <c r="Q697" s="234"/>
      <c r="R697" s="234"/>
      <c r="S697" s="234"/>
      <c r="T697" s="160"/>
      <c r="V697" s="240"/>
      <c r="W697" s="240"/>
      <c r="X697" s="240"/>
      <c r="Y697" s="240"/>
      <c r="Z697" s="240"/>
    </row>
    <row r="698" spans="1:26" ht="34.5" customHeight="1" x14ac:dyDescent="0.35">
      <c r="A698" s="160"/>
      <c r="B698" s="62"/>
      <c r="C698" s="402" t="s">
        <v>246</v>
      </c>
      <c r="D698" s="403"/>
      <c r="E698" s="403"/>
      <c r="F698" s="403"/>
      <c r="G698" s="403"/>
      <c r="H698" s="403"/>
      <c r="I698" s="403"/>
      <c r="J698" s="403"/>
      <c r="K698" s="403"/>
      <c r="L698" s="404"/>
      <c r="M698" s="117"/>
      <c r="N698" s="160"/>
      <c r="O698" s="234"/>
      <c r="P698" s="234"/>
      <c r="Q698" s="234"/>
      <c r="R698" s="234"/>
      <c r="S698" s="234"/>
      <c r="T698" s="160"/>
      <c r="V698" s="240"/>
      <c r="W698" s="240"/>
      <c r="X698" s="240"/>
      <c r="Y698" s="240"/>
      <c r="Z698" s="240"/>
    </row>
    <row r="699" spans="1:26" ht="17.25" customHeight="1" x14ac:dyDescent="0.35">
      <c r="A699" s="160"/>
      <c r="B699" s="62"/>
      <c r="C699" s="262" t="s">
        <v>533</v>
      </c>
      <c r="D699" s="263"/>
      <c r="E699" s="263"/>
      <c r="F699" s="263"/>
      <c r="G699" s="263"/>
      <c r="H699" s="263"/>
      <c r="I699" s="263"/>
      <c r="J699" s="263"/>
      <c r="K699" s="263"/>
      <c r="L699" s="330"/>
      <c r="M699" s="117"/>
      <c r="N699" s="160"/>
      <c r="O699" s="234"/>
      <c r="P699" s="234"/>
      <c r="Q699" s="234"/>
      <c r="R699" s="234"/>
      <c r="S699" s="234"/>
      <c r="T699" s="160"/>
      <c r="V699" s="240"/>
      <c r="W699" s="240"/>
      <c r="X699" s="240"/>
      <c r="Y699" s="240"/>
      <c r="Z699" s="240"/>
    </row>
    <row r="700" spans="1:26" ht="15" customHeight="1" x14ac:dyDescent="0.35">
      <c r="A700" s="160"/>
      <c r="B700" s="62"/>
      <c r="C700" s="252" t="s">
        <v>247</v>
      </c>
      <c r="D700" s="253"/>
      <c r="E700" s="253"/>
      <c r="F700" s="253"/>
      <c r="G700" s="253"/>
      <c r="H700" s="253"/>
      <c r="I700" s="253"/>
      <c r="J700" s="253"/>
      <c r="K700" s="253"/>
      <c r="L700" s="389"/>
      <c r="M700" s="117"/>
      <c r="N700" s="160"/>
      <c r="O700" s="234"/>
      <c r="P700" s="234"/>
      <c r="Q700" s="234"/>
      <c r="R700" s="234"/>
      <c r="S700" s="234"/>
      <c r="T700" s="160"/>
      <c r="V700" s="240"/>
      <c r="W700" s="240"/>
      <c r="X700" s="240"/>
      <c r="Y700" s="240"/>
      <c r="Z700" s="240"/>
    </row>
    <row r="701" spans="1:26" ht="15" customHeight="1" x14ac:dyDescent="0.35">
      <c r="A701" s="160"/>
      <c r="B701" s="62"/>
      <c r="C701" s="405" t="s">
        <v>248</v>
      </c>
      <c r="D701" s="406"/>
      <c r="E701" s="406"/>
      <c r="F701" s="406"/>
      <c r="G701" s="406"/>
      <c r="H701" s="406"/>
      <c r="I701" s="406"/>
      <c r="J701" s="406"/>
      <c r="K701" s="406"/>
      <c r="L701" s="407"/>
      <c r="M701" s="117"/>
      <c r="N701" s="160"/>
      <c r="O701" s="234"/>
      <c r="P701" s="234"/>
      <c r="Q701" s="234"/>
      <c r="R701" s="234"/>
      <c r="S701" s="234"/>
      <c r="T701" s="160"/>
      <c r="V701" s="240"/>
      <c r="W701" s="240"/>
      <c r="X701" s="240"/>
      <c r="Y701" s="240"/>
      <c r="Z701" s="240"/>
    </row>
    <row r="702" spans="1:26" x14ac:dyDescent="0.35">
      <c r="A702" s="160"/>
      <c r="B702" s="62"/>
      <c r="C702" s="405"/>
      <c r="D702" s="406"/>
      <c r="E702" s="406"/>
      <c r="F702" s="406"/>
      <c r="G702" s="406"/>
      <c r="H702" s="406"/>
      <c r="I702" s="406"/>
      <c r="J702" s="406"/>
      <c r="K702" s="406"/>
      <c r="L702" s="407"/>
      <c r="M702" s="117"/>
      <c r="N702" s="160"/>
      <c r="O702" s="234"/>
      <c r="P702" s="234"/>
      <c r="Q702" s="234"/>
      <c r="R702" s="234"/>
      <c r="S702" s="234"/>
      <c r="T702" s="160"/>
      <c r="V702" s="240"/>
      <c r="W702" s="240"/>
      <c r="X702" s="240"/>
      <c r="Y702" s="240"/>
      <c r="Z702" s="240"/>
    </row>
    <row r="703" spans="1:26" ht="18" customHeight="1" x14ac:dyDescent="0.35">
      <c r="A703" s="160"/>
      <c r="B703" s="62"/>
      <c r="C703" s="405"/>
      <c r="D703" s="406"/>
      <c r="E703" s="406"/>
      <c r="F703" s="406"/>
      <c r="G703" s="406"/>
      <c r="H703" s="406"/>
      <c r="I703" s="406"/>
      <c r="J703" s="406"/>
      <c r="K703" s="406"/>
      <c r="L703" s="407"/>
      <c r="M703" s="117"/>
      <c r="N703" s="160"/>
      <c r="O703" s="234"/>
      <c r="P703" s="234"/>
      <c r="Q703" s="234"/>
      <c r="R703" s="234"/>
      <c r="S703" s="234"/>
      <c r="T703" s="160"/>
      <c r="V703" s="240"/>
      <c r="W703" s="240"/>
      <c r="X703" s="240"/>
      <c r="Y703" s="240"/>
      <c r="Z703" s="240"/>
    </row>
    <row r="704" spans="1:26" ht="14.25" customHeight="1" x14ac:dyDescent="0.35">
      <c r="A704" s="160"/>
      <c r="B704" s="62"/>
      <c r="C704" s="405"/>
      <c r="D704" s="406"/>
      <c r="E704" s="406"/>
      <c r="F704" s="406"/>
      <c r="G704" s="406"/>
      <c r="H704" s="406"/>
      <c r="I704" s="406"/>
      <c r="J704" s="406"/>
      <c r="K704" s="406"/>
      <c r="L704" s="407"/>
      <c r="M704" s="117"/>
      <c r="N704" s="160"/>
      <c r="O704" s="234"/>
      <c r="P704" s="234"/>
      <c r="Q704" s="234"/>
      <c r="R704" s="234"/>
      <c r="S704" s="234"/>
      <c r="T704" s="160"/>
      <c r="V704" s="240"/>
      <c r="W704" s="240"/>
      <c r="X704" s="240"/>
      <c r="Y704" s="240"/>
      <c r="Z704" s="240"/>
    </row>
    <row r="705" spans="1:26" ht="13.5" customHeight="1" x14ac:dyDescent="0.35">
      <c r="A705" s="160"/>
      <c r="B705" s="62"/>
      <c r="C705" s="252" t="s">
        <v>249</v>
      </c>
      <c r="D705" s="253"/>
      <c r="E705" s="253"/>
      <c r="F705" s="253"/>
      <c r="G705" s="253"/>
      <c r="H705" s="253"/>
      <c r="I705" s="253"/>
      <c r="J705" s="253"/>
      <c r="K705" s="253"/>
      <c r="L705" s="389"/>
      <c r="M705" s="117"/>
      <c r="N705" s="160"/>
      <c r="O705" s="234"/>
      <c r="P705" s="234"/>
      <c r="Q705" s="234"/>
      <c r="R705" s="234"/>
      <c r="S705" s="234"/>
      <c r="T705" s="160"/>
      <c r="V705" s="240"/>
      <c r="W705" s="240"/>
      <c r="X705" s="240"/>
      <c r="Y705" s="240"/>
      <c r="Z705" s="240"/>
    </row>
    <row r="706" spans="1:26" ht="18" customHeight="1" x14ac:dyDescent="0.35">
      <c r="A706" s="160"/>
      <c r="B706" s="62"/>
      <c r="C706" s="408" t="s">
        <v>529</v>
      </c>
      <c r="D706" s="409"/>
      <c r="E706" s="409"/>
      <c r="F706" s="409"/>
      <c r="G706" s="409"/>
      <c r="H706" s="409"/>
      <c r="I706" s="409"/>
      <c r="J706" s="409"/>
      <c r="K706" s="409"/>
      <c r="L706" s="410"/>
      <c r="M706" s="117"/>
      <c r="N706" s="160"/>
      <c r="O706" s="234"/>
      <c r="P706" s="234"/>
      <c r="Q706" s="234"/>
      <c r="R706" s="234"/>
      <c r="S706" s="234"/>
      <c r="T706" s="160"/>
      <c r="V706" s="240"/>
      <c r="W706" s="240"/>
      <c r="X706" s="240"/>
      <c r="Y706" s="240"/>
      <c r="Z706" s="240"/>
    </row>
    <row r="707" spans="1:26" ht="18" customHeight="1" x14ac:dyDescent="0.35">
      <c r="A707" s="160"/>
      <c r="B707" s="62"/>
      <c r="C707" s="408"/>
      <c r="D707" s="409"/>
      <c r="E707" s="409"/>
      <c r="F707" s="409"/>
      <c r="G707" s="409"/>
      <c r="H707" s="409"/>
      <c r="I707" s="409"/>
      <c r="J707" s="409"/>
      <c r="K707" s="409"/>
      <c r="L707" s="410"/>
      <c r="M707" s="117"/>
      <c r="N707" s="160"/>
      <c r="O707" s="234"/>
      <c r="P707" s="234"/>
      <c r="Q707" s="234"/>
      <c r="R707" s="234"/>
      <c r="S707" s="234"/>
      <c r="T707" s="160"/>
      <c r="V707" s="240"/>
      <c r="W707" s="240"/>
      <c r="X707" s="240"/>
      <c r="Y707" s="240"/>
      <c r="Z707" s="240"/>
    </row>
    <row r="708" spans="1:26" ht="18" customHeight="1" x14ac:dyDescent="0.35">
      <c r="A708" s="160"/>
      <c r="B708" s="62"/>
      <c r="C708" s="408"/>
      <c r="D708" s="409"/>
      <c r="E708" s="409"/>
      <c r="F708" s="409"/>
      <c r="G708" s="409"/>
      <c r="H708" s="409"/>
      <c r="I708" s="409"/>
      <c r="J708" s="409"/>
      <c r="K708" s="409"/>
      <c r="L708" s="410"/>
      <c r="M708" s="117"/>
      <c r="N708" s="160"/>
      <c r="O708" s="234"/>
      <c r="P708" s="234"/>
      <c r="Q708" s="234"/>
      <c r="R708" s="234"/>
      <c r="S708" s="234"/>
      <c r="T708" s="160"/>
      <c r="V708" s="240"/>
      <c r="W708" s="240"/>
      <c r="X708" s="240"/>
      <c r="Y708" s="240"/>
      <c r="Z708" s="240"/>
    </row>
    <row r="709" spans="1:26" ht="8.25" customHeight="1" x14ac:dyDescent="0.35">
      <c r="A709" s="160"/>
      <c r="B709" s="62"/>
      <c r="C709" s="408"/>
      <c r="D709" s="409"/>
      <c r="E709" s="409"/>
      <c r="F709" s="409"/>
      <c r="G709" s="409"/>
      <c r="H709" s="409"/>
      <c r="I709" s="409"/>
      <c r="J709" s="409"/>
      <c r="K709" s="409"/>
      <c r="L709" s="410"/>
      <c r="M709" s="117"/>
      <c r="N709" s="160"/>
      <c r="O709" s="234"/>
      <c r="P709" s="234"/>
      <c r="Q709" s="234"/>
      <c r="R709" s="234"/>
      <c r="S709" s="234"/>
      <c r="T709" s="160"/>
      <c r="V709" s="240"/>
      <c r="W709" s="240"/>
      <c r="X709" s="240"/>
      <c r="Y709" s="240"/>
      <c r="Z709" s="240"/>
    </row>
    <row r="710" spans="1:26" ht="8.25" customHeight="1" x14ac:dyDescent="0.35">
      <c r="A710" s="160"/>
      <c r="B710" s="62"/>
      <c r="C710" s="279" t="s">
        <v>250</v>
      </c>
      <c r="D710" s="280"/>
      <c r="E710" s="280"/>
      <c r="F710" s="280"/>
      <c r="G710" s="280"/>
      <c r="H710" s="280"/>
      <c r="I710" s="280"/>
      <c r="J710" s="280"/>
      <c r="K710" s="280"/>
      <c r="L710" s="281"/>
      <c r="M710" s="117"/>
      <c r="N710" s="160"/>
      <c r="O710" s="234"/>
      <c r="P710" s="234"/>
      <c r="Q710" s="234"/>
      <c r="R710" s="234"/>
      <c r="S710" s="234"/>
      <c r="T710" s="160"/>
      <c r="V710" s="240"/>
      <c r="W710" s="240"/>
      <c r="X710" s="240"/>
      <c r="Y710" s="240"/>
      <c r="Z710" s="240"/>
    </row>
    <row r="711" spans="1:26" ht="18" customHeight="1" x14ac:dyDescent="0.35">
      <c r="A711" s="160"/>
      <c r="B711" s="62"/>
      <c r="C711" s="279"/>
      <c r="D711" s="280"/>
      <c r="E711" s="280"/>
      <c r="F711" s="280"/>
      <c r="G711" s="280"/>
      <c r="H711" s="280"/>
      <c r="I711" s="280"/>
      <c r="J711" s="280"/>
      <c r="K711" s="280"/>
      <c r="L711" s="281"/>
      <c r="M711" s="117"/>
      <c r="N711" s="160"/>
      <c r="O711" s="234"/>
      <c r="P711" s="234"/>
      <c r="Q711" s="234"/>
      <c r="R711" s="234"/>
      <c r="S711" s="234"/>
      <c r="T711" s="160"/>
      <c r="V711" s="240"/>
      <c r="W711" s="240"/>
      <c r="X711" s="240"/>
      <c r="Y711" s="240"/>
      <c r="Z711" s="240"/>
    </row>
    <row r="712" spans="1:26" ht="18" customHeight="1" x14ac:dyDescent="0.35">
      <c r="A712" s="160"/>
      <c r="B712" s="62"/>
      <c r="C712" s="279"/>
      <c r="D712" s="280"/>
      <c r="E712" s="280"/>
      <c r="F712" s="280"/>
      <c r="G712" s="280"/>
      <c r="H712" s="280"/>
      <c r="I712" s="280"/>
      <c r="J712" s="280"/>
      <c r="K712" s="280"/>
      <c r="L712" s="281"/>
      <c r="M712" s="117"/>
      <c r="N712" s="160"/>
      <c r="O712" s="234"/>
      <c r="P712" s="234"/>
      <c r="Q712" s="234"/>
      <c r="R712" s="234"/>
      <c r="S712" s="234"/>
      <c r="T712" s="160"/>
      <c r="V712" s="240"/>
      <c r="W712" s="240"/>
      <c r="X712" s="240"/>
      <c r="Y712" s="240"/>
      <c r="Z712" s="240"/>
    </row>
    <row r="713" spans="1:26" ht="6.75" customHeight="1" thickBot="1" x14ac:dyDescent="0.4">
      <c r="A713" s="160"/>
      <c r="B713" s="62"/>
      <c r="C713" s="118"/>
      <c r="D713" s="119"/>
      <c r="E713" s="119"/>
      <c r="F713" s="119"/>
      <c r="G713" s="119"/>
      <c r="H713" s="119"/>
      <c r="I713" s="119"/>
      <c r="J713" s="119"/>
      <c r="K713" s="119"/>
      <c r="L713" s="120"/>
      <c r="M713" s="117"/>
      <c r="N713" s="160"/>
      <c r="O713" s="234"/>
      <c r="P713" s="234"/>
      <c r="Q713" s="234"/>
      <c r="R713" s="234"/>
      <c r="S713" s="234"/>
      <c r="T713" s="160"/>
      <c r="V713" s="240"/>
      <c r="W713" s="240"/>
      <c r="X713" s="240"/>
      <c r="Y713" s="240"/>
      <c r="Z713" s="240"/>
    </row>
    <row r="714" spans="1:26" ht="18" customHeight="1" thickBot="1" x14ac:dyDescent="0.4">
      <c r="A714" s="160"/>
      <c r="B714" s="62"/>
      <c r="C714" s="239"/>
      <c r="D714" s="239"/>
      <c r="E714" s="239"/>
      <c r="F714" s="239"/>
      <c r="G714" s="239"/>
      <c r="H714" s="239"/>
      <c r="I714" s="239"/>
      <c r="J714" s="239"/>
      <c r="K714" s="239"/>
      <c r="L714" s="239"/>
      <c r="M714" s="117"/>
      <c r="N714" s="160"/>
      <c r="O714" s="234"/>
      <c r="P714" s="234"/>
      <c r="Q714" s="234"/>
      <c r="R714" s="234"/>
      <c r="S714" s="234"/>
      <c r="T714" s="160"/>
      <c r="V714" s="240"/>
      <c r="W714" s="240"/>
      <c r="X714" s="240"/>
      <c r="Y714" s="240"/>
      <c r="Z714" s="240"/>
    </row>
    <row r="715" spans="1:26" ht="36" customHeight="1" x14ac:dyDescent="0.35">
      <c r="A715" s="160"/>
      <c r="B715" s="62"/>
      <c r="C715" s="256" t="s">
        <v>251</v>
      </c>
      <c r="D715" s="395"/>
      <c r="E715" s="395"/>
      <c r="F715" s="395"/>
      <c r="G715" s="395"/>
      <c r="H715" s="395"/>
      <c r="I715" s="395"/>
      <c r="J715" s="395"/>
      <c r="K715" s="395"/>
      <c r="L715" s="396"/>
      <c r="M715" s="117"/>
      <c r="N715" s="160"/>
      <c r="O715" s="234"/>
      <c r="P715" s="234"/>
      <c r="Q715" s="234"/>
      <c r="R715" s="234"/>
      <c r="S715" s="234"/>
      <c r="T715" s="160"/>
      <c r="V715" s="240"/>
      <c r="W715" s="240"/>
      <c r="X715" s="240"/>
      <c r="Y715" s="240"/>
      <c r="Z715" s="240"/>
    </row>
    <row r="716" spans="1:26" ht="41.25" customHeight="1" x14ac:dyDescent="0.35">
      <c r="A716" s="160"/>
      <c r="B716" s="62"/>
      <c r="C716" s="411" t="s">
        <v>544</v>
      </c>
      <c r="D716" s="412"/>
      <c r="E716" s="412"/>
      <c r="F716" s="412"/>
      <c r="G716" s="412"/>
      <c r="H716" s="412"/>
      <c r="I716" s="412"/>
      <c r="J716" s="412"/>
      <c r="K716" s="412"/>
      <c r="L716" s="413"/>
      <c r="M716" s="117"/>
      <c r="N716" s="160"/>
      <c r="O716" s="234"/>
      <c r="P716" s="234"/>
      <c r="Q716" s="234"/>
      <c r="R716" s="234"/>
      <c r="S716" s="234"/>
      <c r="T716" s="160"/>
      <c r="V716" s="240"/>
      <c r="W716" s="240"/>
      <c r="X716" s="240"/>
      <c r="Y716" s="240"/>
      <c r="Z716" s="240"/>
    </row>
    <row r="717" spans="1:26" ht="18" customHeight="1" x14ac:dyDescent="0.35">
      <c r="A717" s="160"/>
      <c r="B717" s="62"/>
      <c r="C717" s="411"/>
      <c r="D717" s="412"/>
      <c r="E717" s="412"/>
      <c r="F717" s="412"/>
      <c r="G717" s="412"/>
      <c r="H717" s="412"/>
      <c r="I717" s="412"/>
      <c r="J717" s="412"/>
      <c r="K717" s="412"/>
      <c r="L717" s="413"/>
      <c r="M717" s="117"/>
      <c r="N717" s="160"/>
      <c r="O717" s="234"/>
      <c r="P717" s="234"/>
      <c r="Q717" s="234"/>
      <c r="R717" s="234"/>
      <c r="S717" s="234"/>
      <c r="T717" s="160"/>
      <c r="V717" s="240"/>
      <c r="W717" s="240"/>
      <c r="X717" s="240"/>
      <c r="Y717" s="240"/>
      <c r="Z717" s="240"/>
    </row>
    <row r="718" spans="1:26" ht="18" customHeight="1" x14ac:dyDescent="0.35">
      <c r="A718" s="160"/>
      <c r="B718" s="62"/>
      <c r="C718" s="411"/>
      <c r="D718" s="412"/>
      <c r="E718" s="412"/>
      <c r="F718" s="412"/>
      <c r="G718" s="412"/>
      <c r="H718" s="412"/>
      <c r="I718" s="412"/>
      <c r="J718" s="412"/>
      <c r="K718" s="412"/>
      <c r="L718" s="413"/>
      <c r="M718" s="117"/>
      <c r="N718" s="160"/>
      <c r="O718" s="234"/>
      <c r="P718" s="234"/>
      <c r="Q718" s="234"/>
      <c r="R718" s="234"/>
      <c r="S718" s="234"/>
      <c r="T718" s="160"/>
      <c r="V718" s="240"/>
      <c r="W718" s="240"/>
      <c r="X718" s="240"/>
      <c r="Y718" s="240"/>
      <c r="Z718" s="240"/>
    </row>
    <row r="719" spans="1:26" ht="24.75" customHeight="1" x14ac:dyDescent="0.35">
      <c r="A719" s="160"/>
      <c r="B719" s="62"/>
      <c r="C719" s="411"/>
      <c r="D719" s="412"/>
      <c r="E719" s="412"/>
      <c r="F719" s="412"/>
      <c r="G719" s="412"/>
      <c r="H719" s="412"/>
      <c r="I719" s="412"/>
      <c r="J719" s="412"/>
      <c r="K719" s="412"/>
      <c r="L719" s="413"/>
      <c r="M719" s="117"/>
      <c r="N719" s="160"/>
      <c r="O719" s="234"/>
      <c r="P719" s="234"/>
      <c r="Q719" s="234"/>
      <c r="R719" s="234"/>
      <c r="S719" s="234"/>
      <c r="T719" s="160"/>
      <c r="V719" s="240"/>
      <c r="W719" s="240"/>
      <c r="X719" s="240"/>
      <c r="Y719" s="240"/>
      <c r="Z719" s="240"/>
    </row>
    <row r="720" spans="1:26" ht="15" customHeight="1" x14ac:dyDescent="0.35">
      <c r="A720" s="160"/>
      <c r="B720" s="62"/>
      <c r="C720" s="252" t="s">
        <v>543</v>
      </c>
      <c r="D720" s="253"/>
      <c r="E720" s="253"/>
      <c r="F720" s="253"/>
      <c r="G720" s="253"/>
      <c r="H720" s="253"/>
      <c r="I720" s="253"/>
      <c r="J720" s="253"/>
      <c r="K720" s="253"/>
      <c r="L720" s="389"/>
      <c r="M720" s="117"/>
      <c r="N720" s="160"/>
      <c r="O720" s="234"/>
      <c r="P720" s="234"/>
      <c r="Q720" s="234"/>
      <c r="R720" s="234"/>
      <c r="S720" s="234"/>
      <c r="T720" s="160"/>
      <c r="V720" s="240"/>
      <c r="W720" s="240"/>
      <c r="X720" s="240"/>
      <c r="Y720" s="240"/>
      <c r="Z720" s="240"/>
    </row>
    <row r="721" spans="1:26" ht="30.75" customHeight="1" x14ac:dyDescent="0.35">
      <c r="A721" s="160"/>
      <c r="B721" s="62"/>
      <c r="C721" s="252"/>
      <c r="D721" s="253"/>
      <c r="E721" s="253"/>
      <c r="F721" s="253"/>
      <c r="G721" s="253"/>
      <c r="H721" s="253"/>
      <c r="I721" s="253"/>
      <c r="J721" s="253"/>
      <c r="K721" s="253"/>
      <c r="L721" s="389"/>
      <c r="M721" s="117"/>
      <c r="N721" s="160"/>
      <c r="O721" s="234"/>
      <c r="P721" s="234"/>
      <c r="Q721" s="234"/>
      <c r="R721" s="234"/>
      <c r="S721" s="234"/>
      <c r="T721" s="160"/>
      <c r="V721" s="240"/>
      <c r="W721" s="240"/>
      <c r="X721" s="240"/>
      <c r="Y721" s="240"/>
      <c r="Z721" s="240"/>
    </row>
    <row r="722" spans="1:26" ht="30.75" customHeight="1" x14ac:dyDescent="0.35">
      <c r="A722" s="160"/>
      <c r="B722" s="62"/>
      <c r="C722" s="252"/>
      <c r="D722" s="253"/>
      <c r="E722" s="253"/>
      <c r="F722" s="253"/>
      <c r="G722" s="253"/>
      <c r="H722" s="253"/>
      <c r="I722" s="253"/>
      <c r="J722" s="253"/>
      <c r="K722" s="253"/>
      <c r="L722" s="389"/>
      <c r="M722" s="117"/>
      <c r="N722" s="160"/>
      <c r="O722" s="234"/>
      <c r="P722" s="234"/>
      <c r="Q722" s="234"/>
      <c r="R722" s="234"/>
      <c r="S722" s="234"/>
      <c r="T722" s="160"/>
      <c r="V722" s="240"/>
      <c r="W722" s="240"/>
      <c r="X722" s="240"/>
      <c r="Y722" s="240"/>
      <c r="Z722" s="240"/>
    </row>
    <row r="723" spans="1:26" ht="30.75" customHeight="1" x14ac:dyDescent="0.35">
      <c r="A723" s="160"/>
      <c r="B723" s="62"/>
      <c r="C723" s="252"/>
      <c r="D723" s="253"/>
      <c r="E723" s="253"/>
      <c r="F723" s="253"/>
      <c r="G723" s="253"/>
      <c r="H723" s="253"/>
      <c r="I723" s="253"/>
      <c r="J723" s="253"/>
      <c r="K723" s="253"/>
      <c r="L723" s="389"/>
      <c r="M723" s="117"/>
      <c r="N723" s="160"/>
      <c r="O723" s="234"/>
      <c r="P723" s="234"/>
      <c r="Q723" s="234"/>
      <c r="R723" s="234"/>
      <c r="S723" s="234"/>
      <c r="T723" s="160"/>
      <c r="V723" s="240"/>
      <c r="W723" s="240"/>
      <c r="X723" s="240"/>
      <c r="Y723" s="240"/>
      <c r="Z723" s="240"/>
    </row>
    <row r="724" spans="1:26" ht="66.75" customHeight="1" x14ac:dyDescent="0.35">
      <c r="A724" s="160"/>
      <c r="B724" s="62"/>
      <c r="C724" s="252" t="s">
        <v>545</v>
      </c>
      <c r="D724" s="253"/>
      <c r="E724" s="253"/>
      <c r="F724" s="253"/>
      <c r="G724" s="253"/>
      <c r="H724" s="253"/>
      <c r="I724" s="253"/>
      <c r="J724" s="253"/>
      <c r="K724" s="253"/>
      <c r="L724" s="389"/>
      <c r="M724" s="117"/>
      <c r="N724" s="160"/>
      <c r="O724" s="234"/>
      <c r="P724" s="234"/>
      <c r="Q724" s="234"/>
      <c r="R724" s="234"/>
      <c r="S724" s="234"/>
      <c r="T724" s="160"/>
      <c r="V724" s="240"/>
      <c r="W724" s="240"/>
      <c r="X724" s="240"/>
      <c r="Y724" s="240"/>
      <c r="Z724" s="240"/>
    </row>
    <row r="725" spans="1:26" ht="18" customHeight="1" x14ac:dyDescent="0.35">
      <c r="A725" s="160"/>
      <c r="B725" s="62"/>
      <c r="C725" s="252"/>
      <c r="D725" s="253"/>
      <c r="E725" s="253"/>
      <c r="F725" s="253"/>
      <c r="G725" s="253"/>
      <c r="H725" s="253"/>
      <c r="I725" s="253"/>
      <c r="J725" s="253"/>
      <c r="K725" s="253"/>
      <c r="L725" s="389"/>
      <c r="M725" s="117"/>
      <c r="N725" s="160"/>
      <c r="O725" s="234"/>
      <c r="P725" s="234"/>
      <c r="Q725" s="234"/>
      <c r="R725" s="234"/>
      <c r="S725" s="234"/>
      <c r="T725" s="160"/>
      <c r="V725" s="240"/>
      <c r="W725" s="240"/>
      <c r="X725" s="240"/>
      <c r="Y725" s="240"/>
      <c r="Z725" s="240"/>
    </row>
    <row r="726" spans="1:26" ht="18" customHeight="1" x14ac:dyDescent="0.35">
      <c r="A726" s="160"/>
      <c r="B726" s="62"/>
      <c r="C726" s="252"/>
      <c r="D726" s="253"/>
      <c r="E726" s="253"/>
      <c r="F726" s="253"/>
      <c r="G726" s="253"/>
      <c r="H726" s="253"/>
      <c r="I726" s="253"/>
      <c r="J726" s="253"/>
      <c r="K726" s="253"/>
      <c r="L726" s="389"/>
      <c r="M726" s="117"/>
      <c r="N726" s="160"/>
      <c r="O726" s="234"/>
      <c r="P726" s="234"/>
      <c r="Q726" s="234"/>
      <c r="R726" s="234"/>
      <c r="S726" s="234"/>
      <c r="T726" s="160"/>
      <c r="V726" s="240"/>
      <c r="W726" s="240"/>
      <c r="X726" s="240"/>
      <c r="Y726" s="240"/>
      <c r="Z726" s="240"/>
    </row>
    <row r="727" spans="1:26" ht="47.25" customHeight="1" x14ac:dyDescent="0.35">
      <c r="A727" s="160"/>
      <c r="B727" s="62"/>
      <c r="C727" s="252"/>
      <c r="D727" s="253"/>
      <c r="E727" s="253"/>
      <c r="F727" s="253"/>
      <c r="G727" s="253"/>
      <c r="H727" s="253"/>
      <c r="I727" s="253"/>
      <c r="J727" s="253"/>
      <c r="K727" s="253"/>
      <c r="L727" s="389"/>
      <c r="M727" s="117"/>
      <c r="N727" s="160"/>
      <c r="O727" s="234"/>
      <c r="P727" s="234"/>
      <c r="Q727" s="234"/>
      <c r="R727" s="234"/>
      <c r="S727" s="234"/>
      <c r="T727" s="160"/>
      <c r="V727" s="240"/>
      <c r="W727" s="240"/>
      <c r="X727" s="240"/>
      <c r="Y727" s="240"/>
      <c r="Z727" s="240"/>
    </row>
    <row r="728" spans="1:26" ht="3" customHeight="1" thickBot="1" x14ac:dyDescent="0.4">
      <c r="A728" s="160"/>
      <c r="B728" s="62"/>
      <c r="C728" s="112"/>
      <c r="D728" s="113"/>
      <c r="E728" s="113"/>
      <c r="F728" s="113"/>
      <c r="G728" s="113"/>
      <c r="H728" s="113"/>
      <c r="I728" s="113"/>
      <c r="J728" s="113"/>
      <c r="K728" s="113"/>
      <c r="L728" s="114"/>
      <c r="M728" s="117"/>
      <c r="N728" s="160"/>
      <c r="O728" s="234"/>
      <c r="P728" s="234"/>
      <c r="Q728" s="234"/>
      <c r="R728" s="234"/>
      <c r="S728" s="234"/>
      <c r="T728" s="160"/>
      <c r="V728" s="240"/>
      <c r="W728" s="240"/>
      <c r="X728" s="240"/>
      <c r="Y728" s="240"/>
      <c r="Z728" s="240"/>
    </row>
    <row r="729" spans="1:26" ht="18" customHeight="1" x14ac:dyDescent="0.35">
      <c r="A729" s="160"/>
      <c r="B729" s="62"/>
      <c r="C729" s="65"/>
      <c r="D729" s="65"/>
      <c r="E729" s="65"/>
      <c r="F729" s="65"/>
      <c r="G729" s="65"/>
      <c r="H729" s="65"/>
      <c r="I729" s="65"/>
      <c r="J729" s="65"/>
      <c r="K729" s="65"/>
      <c r="L729" s="65"/>
      <c r="M729" s="117"/>
      <c r="N729" s="160"/>
      <c r="O729" s="234"/>
      <c r="P729" s="234"/>
      <c r="Q729" s="234"/>
      <c r="R729" s="234"/>
      <c r="S729" s="234"/>
      <c r="T729" s="160"/>
      <c r="V729" s="240"/>
      <c r="W729" s="240"/>
      <c r="X729" s="240"/>
      <c r="Y729" s="240"/>
      <c r="Z729" s="240"/>
    </row>
    <row r="730" spans="1:26" ht="18" customHeight="1" x14ac:dyDescent="0.35">
      <c r="A730" s="160"/>
      <c r="B730" s="62"/>
      <c r="C730" s="65"/>
      <c r="D730" s="65"/>
      <c r="E730" s="65"/>
      <c r="F730" s="65"/>
      <c r="G730" s="65"/>
      <c r="H730" s="65"/>
      <c r="I730" s="65"/>
      <c r="J730" s="65"/>
      <c r="K730" s="65"/>
      <c r="L730" s="65"/>
      <c r="M730" s="117"/>
      <c r="N730" s="160"/>
      <c r="O730" s="234"/>
      <c r="P730" s="234"/>
      <c r="Q730" s="234"/>
      <c r="R730" s="234"/>
      <c r="S730" s="234"/>
      <c r="T730" s="160"/>
      <c r="V730" s="240"/>
      <c r="W730" s="240"/>
      <c r="X730" s="240"/>
      <c r="Y730" s="240"/>
      <c r="Z730" s="240"/>
    </row>
    <row r="731" spans="1:26" ht="75.75" customHeight="1" x14ac:dyDescent="0.35">
      <c r="A731" s="160"/>
      <c r="B731" s="62"/>
      <c r="C731" s="65"/>
      <c r="D731" s="65"/>
      <c r="E731" s="65"/>
      <c r="F731" s="65"/>
      <c r="G731" s="65"/>
      <c r="H731" s="65"/>
      <c r="I731" s="65"/>
      <c r="J731" s="65"/>
      <c r="K731" s="65"/>
      <c r="L731" s="65"/>
      <c r="M731" s="117"/>
      <c r="N731" s="160"/>
      <c r="O731" s="234"/>
      <c r="P731" s="234"/>
      <c r="Q731" s="234"/>
      <c r="R731" s="234"/>
      <c r="S731" s="234"/>
      <c r="T731" s="160"/>
      <c r="V731" s="240"/>
      <c r="W731" s="240"/>
      <c r="X731" s="240"/>
      <c r="Y731" s="240"/>
      <c r="Z731" s="240"/>
    </row>
    <row r="732" spans="1:26" ht="18" customHeight="1" x14ac:dyDescent="0.35">
      <c r="A732" s="160"/>
      <c r="B732" s="62"/>
      <c r="C732" s="65"/>
      <c r="D732" s="65"/>
      <c r="E732" s="65"/>
      <c r="F732" s="65"/>
      <c r="G732" s="65"/>
      <c r="H732" s="65"/>
      <c r="I732" s="65"/>
      <c r="J732" s="65"/>
      <c r="K732" s="65"/>
      <c r="L732" s="65"/>
      <c r="M732" s="117"/>
      <c r="N732" s="160"/>
      <c r="O732" s="234"/>
      <c r="P732" s="234"/>
      <c r="Q732" s="234"/>
      <c r="R732" s="234"/>
      <c r="S732" s="234"/>
      <c r="T732" s="160"/>
      <c r="V732" s="240"/>
      <c r="W732" s="240"/>
      <c r="X732" s="240"/>
      <c r="Y732" s="240"/>
      <c r="Z732" s="240"/>
    </row>
    <row r="733" spans="1:26" ht="18" customHeight="1" x14ac:dyDescent="0.35">
      <c r="A733" s="160"/>
      <c r="B733" s="62"/>
      <c r="C733" s="65"/>
      <c r="D733" s="311"/>
      <c r="E733" s="311"/>
      <c r="F733" s="311"/>
      <c r="G733" s="65"/>
      <c r="H733" s="311"/>
      <c r="I733" s="311"/>
      <c r="J733" s="311"/>
      <c r="K733" s="311"/>
      <c r="M733" s="117"/>
      <c r="N733" s="160"/>
      <c r="O733" s="234"/>
      <c r="P733" s="234"/>
      <c r="Q733" s="234"/>
      <c r="R733" s="234"/>
      <c r="S733" s="234"/>
      <c r="T733" s="160"/>
      <c r="V733" s="240"/>
      <c r="W733" s="240"/>
      <c r="X733" s="240"/>
      <c r="Y733" s="240"/>
      <c r="Z733" s="240"/>
    </row>
    <row r="734" spans="1:26" ht="18" customHeight="1" x14ac:dyDescent="0.35">
      <c r="A734" s="160"/>
      <c r="B734" s="62"/>
      <c r="C734" s="65"/>
      <c r="D734" s="397" t="s">
        <v>37</v>
      </c>
      <c r="E734" s="397"/>
      <c r="F734" s="397"/>
      <c r="G734" s="65"/>
      <c r="H734" s="414" t="s">
        <v>541</v>
      </c>
      <c r="I734" s="414"/>
      <c r="J734" s="414"/>
      <c r="K734" s="414"/>
      <c r="M734" s="117"/>
      <c r="N734" s="160"/>
      <c r="O734" s="234"/>
      <c r="P734" s="234"/>
      <c r="Q734" s="234"/>
      <c r="R734" s="234"/>
      <c r="S734" s="234"/>
      <c r="T734" s="160"/>
      <c r="V734" s="240"/>
      <c r="W734" s="240"/>
      <c r="X734" s="240"/>
      <c r="Y734" s="240"/>
      <c r="Z734" s="240"/>
    </row>
    <row r="735" spans="1:26" ht="18" customHeight="1" x14ac:dyDescent="0.35">
      <c r="A735" s="160"/>
      <c r="B735" s="62"/>
      <c r="C735" s="65"/>
      <c r="D735" s="65"/>
      <c r="E735" s="65"/>
      <c r="F735" s="65"/>
      <c r="G735" s="65"/>
      <c r="H735" s="398" t="s">
        <v>542</v>
      </c>
      <c r="I735" s="398"/>
      <c r="J735" s="398"/>
      <c r="K735" s="398"/>
      <c r="M735" s="117"/>
      <c r="N735" s="160"/>
      <c r="O735" s="234"/>
      <c r="P735" s="234"/>
      <c r="Q735" s="234"/>
      <c r="R735" s="234"/>
      <c r="S735" s="234"/>
      <c r="T735" s="160"/>
      <c r="V735" s="240"/>
      <c r="W735" s="240"/>
      <c r="X735" s="240"/>
      <c r="Y735" s="240"/>
      <c r="Z735" s="240"/>
    </row>
    <row r="736" spans="1:26" ht="18" customHeight="1" x14ac:dyDescent="0.35">
      <c r="A736" s="160"/>
      <c r="B736" s="62"/>
      <c r="C736" s="65"/>
      <c r="D736" s="65"/>
      <c r="E736" s="65"/>
      <c r="F736" s="65"/>
      <c r="G736" s="65"/>
      <c r="H736" s="65"/>
      <c r="I736" s="65"/>
      <c r="J736" s="65"/>
      <c r="K736" s="65"/>
      <c r="L736" s="65"/>
      <c r="M736" s="117"/>
      <c r="N736" s="160"/>
      <c r="O736" s="234"/>
      <c r="P736" s="234"/>
      <c r="Q736" s="234"/>
      <c r="R736" s="234"/>
      <c r="S736" s="234"/>
      <c r="T736" s="160"/>
      <c r="V736" s="240"/>
      <c r="W736" s="240"/>
      <c r="X736" s="240"/>
      <c r="Y736" s="240"/>
      <c r="Z736" s="240"/>
    </row>
    <row r="737" spans="1:26" ht="18" customHeight="1" x14ac:dyDescent="0.35">
      <c r="A737" s="160"/>
      <c r="B737" s="62"/>
      <c r="C737" s="65"/>
      <c r="D737" s="65"/>
      <c r="E737" s="65"/>
      <c r="F737" s="65"/>
      <c r="G737" s="65"/>
      <c r="H737" s="65"/>
      <c r="I737" s="65"/>
      <c r="J737" s="65"/>
      <c r="K737" s="65"/>
      <c r="L737" s="65"/>
      <c r="M737" s="117"/>
      <c r="N737" s="160"/>
      <c r="O737" s="234"/>
      <c r="P737" s="234"/>
      <c r="Q737" s="234"/>
      <c r="R737" s="234"/>
      <c r="S737" s="234"/>
      <c r="T737" s="160"/>
      <c r="V737" s="240"/>
      <c r="W737" s="240"/>
      <c r="X737" s="240"/>
      <c r="Y737" s="240"/>
      <c r="Z737" s="240"/>
    </row>
    <row r="738" spans="1:26" ht="18" customHeight="1" x14ac:dyDescent="0.35">
      <c r="A738" s="160"/>
      <c r="B738" s="62"/>
      <c r="C738" s="65"/>
      <c r="D738" s="65"/>
      <c r="E738" s="65"/>
      <c r="F738" s="65"/>
      <c r="G738" s="65"/>
      <c r="H738" s="65"/>
      <c r="I738" s="65"/>
      <c r="J738" s="65"/>
      <c r="K738" s="65"/>
      <c r="L738" s="65"/>
      <c r="M738" s="117"/>
      <c r="N738" s="160"/>
      <c r="O738" s="234"/>
      <c r="P738" s="234"/>
      <c r="Q738" s="234"/>
      <c r="R738" s="234"/>
      <c r="S738" s="234"/>
      <c r="T738" s="160"/>
      <c r="V738" s="240"/>
      <c r="W738" s="240"/>
      <c r="X738" s="240"/>
      <c r="Y738" s="240"/>
      <c r="Z738" s="240"/>
    </row>
    <row r="739" spans="1:26" ht="18" customHeight="1" x14ac:dyDescent="0.35">
      <c r="A739" s="160"/>
      <c r="B739" s="62"/>
      <c r="C739" s="384" t="s">
        <v>38</v>
      </c>
      <c r="D739" s="384"/>
      <c r="E739" s="384"/>
      <c r="F739" s="384"/>
      <c r="G739" s="384"/>
      <c r="H739" s="384"/>
      <c r="I739" s="384"/>
      <c r="J739" s="384"/>
      <c r="K739" s="384"/>
      <c r="L739" s="384"/>
      <c r="M739" s="117"/>
      <c r="N739" s="160"/>
      <c r="O739" s="234"/>
      <c r="P739" s="234"/>
      <c r="Q739" s="234"/>
      <c r="R739" s="234"/>
      <c r="S739" s="234"/>
      <c r="T739" s="160"/>
      <c r="V739" s="240"/>
      <c r="W739" s="240"/>
      <c r="X739" s="240"/>
      <c r="Y739" s="240"/>
      <c r="Z739" s="240"/>
    </row>
    <row r="740" spans="1:26" ht="18" customHeight="1" x14ac:dyDescent="0.35">
      <c r="A740" s="160"/>
      <c r="B740" s="62"/>
      <c r="C740" s="384"/>
      <c r="D740" s="384"/>
      <c r="E740" s="384"/>
      <c r="F740" s="384"/>
      <c r="G740" s="384"/>
      <c r="H740" s="384"/>
      <c r="I740" s="384"/>
      <c r="J740" s="384"/>
      <c r="K740" s="384"/>
      <c r="L740" s="384"/>
      <c r="M740" s="117"/>
      <c r="N740" s="160"/>
      <c r="O740" s="234"/>
      <c r="P740" s="234"/>
      <c r="Q740" s="234"/>
      <c r="R740" s="234"/>
      <c r="S740" s="234"/>
      <c r="T740" s="160"/>
      <c r="V740" s="240"/>
      <c r="W740" s="240"/>
      <c r="X740" s="240"/>
      <c r="Y740" s="240"/>
      <c r="Z740" s="240"/>
    </row>
    <row r="741" spans="1:26" ht="18" customHeight="1" thickBot="1" x14ac:dyDescent="0.4">
      <c r="A741" s="160"/>
      <c r="B741" s="62"/>
      <c r="C741" s="65"/>
      <c r="D741" s="65"/>
      <c r="E741" s="65"/>
      <c r="F741" s="65"/>
      <c r="G741" s="65"/>
      <c r="H741" s="65"/>
      <c r="I741" s="65"/>
      <c r="J741" s="65"/>
      <c r="K741" s="65"/>
      <c r="L741" s="65"/>
      <c r="M741" s="117"/>
      <c r="N741" s="160"/>
      <c r="O741" s="234"/>
      <c r="P741" s="234"/>
      <c r="Q741" s="234"/>
      <c r="R741" s="234"/>
      <c r="S741" s="234"/>
      <c r="T741" s="160"/>
      <c r="V741" s="240"/>
      <c r="W741" s="240"/>
      <c r="X741" s="240"/>
      <c r="Y741" s="240"/>
      <c r="Z741" s="240"/>
    </row>
    <row r="742" spans="1:26" ht="18" customHeight="1" x14ac:dyDescent="0.35">
      <c r="A742" s="160"/>
      <c r="B742" s="62"/>
      <c r="C742" s="121"/>
      <c r="D742" s="122"/>
      <c r="E742" s="122"/>
      <c r="F742" s="122"/>
      <c r="G742" s="122"/>
      <c r="H742" s="122"/>
      <c r="I742" s="122"/>
      <c r="J742" s="122"/>
      <c r="K742" s="122"/>
      <c r="L742" s="123"/>
      <c r="M742" s="117"/>
      <c r="N742" s="160"/>
      <c r="O742" s="234"/>
      <c r="P742" s="234"/>
      <c r="Q742" s="234"/>
      <c r="R742" s="234"/>
      <c r="S742" s="234"/>
      <c r="T742" s="160"/>
      <c r="V742" s="240"/>
      <c r="W742" s="240"/>
      <c r="X742" s="240"/>
      <c r="Y742" s="240"/>
      <c r="Z742" s="240"/>
    </row>
    <row r="743" spans="1:26" ht="18" customHeight="1" x14ac:dyDescent="0.35">
      <c r="A743" s="160"/>
      <c r="B743" s="62"/>
      <c r="C743" s="262" t="s">
        <v>39</v>
      </c>
      <c r="D743" s="263"/>
      <c r="E743" s="263"/>
      <c r="F743" s="311"/>
      <c r="G743" s="311"/>
      <c r="H743" s="65"/>
      <c r="I743" s="263" t="s">
        <v>42</v>
      </c>
      <c r="J743" s="263"/>
      <c r="K743" s="311"/>
      <c r="L743" s="312"/>
      <c r="M743" s="117"/>
      <c r="N743" s="160"/>
      <c r="O743" s="234"/>
      <c r="P743" s="234"/>
      <c r="Q743" s="234"/>
      <c r="R743" s="234"/>
      <c r="S743" s="234"/>
      <c r="T743" s="160"/>
      <c r="V743" s="240"/>
      <c r="W743" s="240"/>
      <c r="X743" s="240"/>
      <c r="Y743" s="240"/>
      <c r="Z743" s="240"/>
    </row>
    <row r="744" spans="1:26" ht="9" customHeight="1" x14ac:dyDescent="0.35">
      <c r="A744" s="160"/>
      <c r="B744" s="62"/>
      <c r="C744" s="77"/>
      <c r="D744" s="65"/>
      <c r="E744" s="65"/>
      <c r="F744" s="65"/>
      <c r="G744" s="65"/>
      <c r="H744" s="65"/>
      <c r="I744" s="65"/>
      <c r="J744" s="65"/>
      <c r="K744" s="65"/>
      <c r="L744" s="76"/>
      <c r="M744" s="117"/>
      <c r="N744" s="160"/>
      <c r="O744" s="234"/>
      <c r="P744" s="234"/>
      <c r="Q744" s="234"/>
      <c r="R744" s="234"/>
      <c r="S744" s="234"/>
      <c r="T744" s="160"/>
      <c r="V744" s="240"/>
      <c r="W744" s="240"/>
      <c r="X744" s="240"/>
      <c r="Y744" s="240"/>
      <c r="Z744" s="240"/>
    </row>
    <row r="745" spans="1:26" ht="18" customHeight="1" x14ac:dyDescent="0.35">
      <c r="A745" s="160"/>
      <c r="B745" s="62"/>
      <c r="C745" s="77" t="s">
        <v>40</v>
      </c>
      <c r="D745" s="65"/>
      <c r="E745" s="65"/>
      <c r="F745" s="311"/>
      <c r="G745" s="311"/>
      <c r="H745" s="65"/>
      <c r="I745" s="263" t="s">
        <v>43</v>
      </c>
      <c r="J745" s="263"/>
      <c r="K745" s="311"/>
      <c r="L745" s="312"/>
      <c r="M745" s="117"/>
      <c r="N745" s="160"/>
      <c r="O745" s="234"/>
      <c r="P745" s="234"/>
      <c r="Q745" s="234"/>
      <c r="R745" s="234"/>
      <c r="S745" s="234"/>
      <c r="T745" s="160"/>
      <c r="V745" s="240"/>
      <c r="W745" s="240"/>
      <c r="X745" s="240"/>
      <c r="Y745" s="240"/>
      <c r="Z745" s="240"/>
    </row>
    <row r="746" spans="1:26" ht="9" customHeight="1" x14ac:dyDescent="0.35">
      <c r="A746" s="160"/>
      <c r="B746" s="62"/>
      <c r="C746" s="77"/>
      <c r="D746" s="65"/>
      <c r="E746" s="65"/>
      <c r="F746" s="65"/>
      <c r="G746" s="65"/>
      <c r="H746" s="65"/>
      <c r="I746" s="65"/>
      <c r="J746" s="65"/>
      <c r="K746" s="65"/>
      <c r="L746" s="76"/>
      <c r="M746" s="117"/>
      <c r="N746" s="160"/>
      <c r="O746" s="234"/>
      <c r="P746" s="234"/>
      <c r="Q746" s="234"/>
      <c r="R746" s="234"/>
      <c r="S746" s="234"/>
      <c r="T746" s="160"/>
      <c r="V746" s="240"/>
      <c r="W746" s="240"/>
      <c r="X746" s="240"/>
      <c r="Y746" s="240"/>
      <c r="Z746" s="240"/>
    </row>
    <row r="747" spans="1:26" ht="18" customHeight="1" x14ac:dyDescent="0.35">
      <c r="A747" s="160"/>
      <c r="B747" s="62"/>
      <c r="C747" s="262" t="s">
        <v>41</v>
      </c>
      <c r="D747" s="263"/>
      <c r="E747" s="311"/>
      <c r="F747" s="311"/>
      <c r="G747" s="311"/>
      <c r="H747" s="65"/>
      <c r="I747" s="65"/>
      <c r="J747" s="65"/>
      <c r="K747" s="65"/>
      <c r="L747" s="76"/>
      <c r="M747" s="117"/>
      <c r="N747" s="160"/>
      <c r="O747" s="234"/>
      <c r="P747" s="234"/>
      <c r="Q747" s="234"/>
      <c r="R747" s="234"/>
      <c r="S747" s="234"/>
      <c r="T747" s="160"/>
      <c r="V747" s="240"/>
      <c r="W747" s="240"/>
      <c r="X747" s="240"/>
      <c r="Y747" s="240"/>
      <c r="Z747" s="240"/>
    </row>
    <row r="748" spans="1:26" ht="18" customHeight="1" thickBot="1" x14ac:dyDescent="0.4">
      <c r="A748" s="160"/>
      <c r="B748" s="62"/>
      <c r="C748" s="112"/>
      <c r="D748" s="113"/>
      <c r="E748" s="113"/>
      <c r="F748" s="113"/>
      <c r="G748" s="113"/>
      <c r="H748" s="113"/>
      <c r="I748" s="113"/>
      <c r="J748" s="113"/>
      <c r="K748" s="113"/>
      <c r="L748" s="114"/>
      <c r="M748" s="117"/>
      <c r="N748" s="160"/>
      <c r="O748" s="234"/>
      <c r="P748" s="234"/>
      <c r="Q748" s="234"/>
      <c r="R748" s="234"/>
      <c r="S748" s="234"/>
      <c r="T748" s="160"/>
      <c r="V748" s="240"/>
      <c r="W748" s="240"/>
      <c r="X748" s="240"/>
      <c r="Y748" s="240"/>
      <c r="Z748" s="240"/>
    </row>
    <row r="749" spans="1:26" ht="12" customHeight="1" thickBot="1" x14ac:dyDescent="0.4">
      <c r="A749" s="160"/>
      <c r="B749" s="124"/>
      <c r="C749" s="125"/>
      <c r="D749" s="125"/>
      <c r="E749" s="125"/>
      <c r="F749" s="125"/>
      <c r="G749" s="125"/>
      <c r="H749" s="125"/>
      <c r="I749" s="125"/>
      <c r="J749" s="125"/>
      <c r="K749" s="125"/>
      <c r="L749" s="125"/>
      <c r="M749" s="126"/>
      <c r="N749" s="160"/>
      <c r="O749" s="234"/>
      <c r="P749" s="234"/>
      <c r="Q749" s="234"/>
      <c r="R749" s="234"/>
      <c r="S749" s="234"/>
      <c r="T749" s="160"/>
      <c r="V749" s="240"/>
      <c r="W749" s="240"/>
      <c r="X749" s="240"/>
      <c r="Y749" s="240"/>
      <c r="Z749" s="240"/>
    </row>
    <row r="750" spans="1:26" ht="9" customHeight="1" thickTop="1" x14ac:dyDescent="0.35">
      <c r="A750" s="235"/>
      <c r="B750" s="235"/>
      <c r="C750" s="235"/>
      <c r="D750" s="235"/>
      <c r="E750" s="235"/>
      <c r="F750" s="235"/>
      <c r="G750" s="235"/>
      <c r="H750" s="235"/>
      <c r="I750" s="235"/>
      <c r="J750" s="235"/>
      <c r="K750" s="235"/>
      <c r="L750" s="235"/>
      <c r="M750" s="235"/>
      <c r="N750" s="235"/>
      <c r="O750" s="235"/>
      <c r="P750" s="235"/>
      <c r="Q750" s="235"/>
      <c r="R750" s="235"/>
      <c r="S750" s="235"/>
      <c r="T750" s="235"/>
      <c r="U750" s="235"/>
      <c r="V750" s="235"/>
      <c r="W750" s="235"/>
      <c r="X750" s="235"/>
      <c r="Y750" s="235"/>
      <c r="Z750" s="235"/>
    </row>
    <row r="751" spans="1:26" ht="18" customHeight="1" x14ac:dyDescent="0.35">
      <c r="A751" s="235"/>
      <c r="B751" s="235"/>
      <c r="C751" s="235"/>
      <c r="D751" s="235"/>
      <c r="E751" s="235"/>
      <c r="F751" s="235"/>
      <c r="G751" s="235"/>
      <c r="H751" s="235"/>
      <c r="I751" s="235"/>
      <c r="J751" s="235"/>
      <c r="K751" s="235"/>
      <c r="L751" s="235"/>
      <c r="M751" s="235"/>
      <c r="N751" s="235"/>
      <c r="O751" s="235"/>
      <c r="P751" s="235"/>
      <c r="Q751" s="235"/>
      <c r="R751" s="235"/>
      <c r="S751" s="235"/>
      <c r="T751" s="235"/>
      <c r="U751" s="235"/>
      <c r="V751" s="235"/>
      <c r="W751" s="235"/>
      <c r="X751" s="235"/>
      <c r="Y751" s="235"/>
      <c r="Z751" s="235"/>
    </row>
    <row r="752" spans="1:26" ht="18" customHeight="1" x14ac:dyDescent="0.35">
      <c r="A752" s="235"/>
      <c r="B752" s="235"/>
      <c r="C752" s="235"/>
      <c r="D752" s="235"/>
      <c r="E752" s="235"/>
      <c r="F752" s="235"/>
      <c r="G752" s="235"/>
      <c r="H752" s="235"/>
      <c r="I752" s="235"/>
      <c r="J752" s="235"/>
      <c r="K752" s="235"/>
      <c r="L752" s="235"/>
      <c r="M752" s="235"/>
      <c r="N752" s="235"/>
      <c r="O752" s="235"/>
      <c r="P752" s="235"/>
      <c r="Q752" s="235"/>
      <c r="R752" s="235"/>
      <c r="S752" s="235"/>
      <c r="T752" s="235"/>
      <c r="U752" s="235"/>
      <c r="V752" s="235"/>
      <c r="W752" s="235"/>
      <c r="X752" s="235"/>
      <c r="Y752" s="235"/>
      <c r="Z752" s="235"/>
    </row>
    <row r="753" spans="1:26" ht="18" customHeight="1" x14ac:dyDescent="0.35">
      <c r="A753" s="235"/>
      <c r="B753" s="235"/>
      <c r="C753" s="235"/>
      <c r="D753" s="235"/>
      <c r="E753" s="235"/>
      <c r="F753" s="235"/>
      <c r="G753" s="235"/>
      <c r="H753" s="235"/>
      <c r="I753" s="235"/>
      <c r="J753" s="235"/>
      <c r="K753" s="235"/>
      <c r="L753" s="235"/>
      <c r="M753" s="235"/>
      <c r="N753" s="235"/>
      <c r="O753" s="235"/>
      <c r="P753" s="235"/>
      <c r="Q753" s="235"/>
      <c r="R753" s="235"/>
      <c r="S753" s="235"/>
      <c r="T753" s="235"/>
      <c r="U753" s="235"/>
      <c r="V753" s="235"/>
      <c r="W753" s="235"/>
      <c r="X753" s="235"/>
      <c r="Y753" s="235"/>
      <c r="Z753" s="235"/>
    </row>
    <row r="754" spans="1:26" ht="18" customHeight="1" x14ac:dyDescent="0.35">
      <c r="A754" s="235"/>
      <c r="B754" s="235"/>
      <c r="C754" s="235"/>
      <c r="D754" s="235"/>
      <c r="E754" s="235"/>
      <c r="F754" s="235"/>
      <c r="G754" s="235"/>
      <c r="H754" s="235"/>
      <c r="I754" s="235"/>
      <c r="J754" s="235"/>
      <c r="K754" s="235"/>
      <c r="L754" s="235"/>
      <c r="M754" s="235"/>
      <c r="N754" s="235"/>
      <c r="O754" s="235"/>
      <c r="P754" s="235"/>
      <c r="Q754" s="235"/>
      <c r="R754" s="235"/>
      <c r="S754" s="235"/>
      <c r="T754" s="235"/>
      <c r="U754" s="235"/>
      <c r="V754" s="235"/>
      <c r="W754" s="235"/>
      <c r="X754" s="235"/>
      <c r="Y754" s="235"/>
      <c r="Z754" s="235"/>
    </row>
    <row r="755" spans="1:26" ht="18" customHeight="1" x14ac:dyDescent="0.35">
      <c r="A755" s="235"/>
      <c r="B755" s="235"/>
      <c r="C755" s="235"/>
      <c r="D755" s="235"/>
      <c r="E755" s="235"/>
      <c r="F755" s="235"/>
      <c r="G755" s="235"/>
      <c r="H755" s="235"/>
      <c r="I755" s="235"/>
      <c r="J755" s="235"/>
      <c r="K755" s="235"/>
      <c r="L755" s="235"/>
      <c r="M755" s="235"/>
      <c r="N755" s="235"/>
      <c r="O755" s="235"/>
      <c r="P755" s="235"/>
      <c r="Q755" s="235"/>
      <c r="R755" s="235"/>
      <c r="S755" s="235"/>
      <c r="T755" s="235"/>
      <c r="U755" s="235"/>
      <c r="V755" s="235"/>
      <c r="W755" s="235"/>
      <c r="X755" s="235"/>
      <c r="Y755" s="235"/>
      <c r="Z755" s="235"/>
    </row>
    <row r="756" spans="1:26" ht="18" customHeight="1" x14ac:dyDescent="0.35">
      <c r="A756" s="235"/>
      <c r="B756" s="235"/>
      <c r="C756" s="235"/>
      <c r="D756" s="235"/>
      <c r="E756" s="235"/>
      <c r="F756" s="235"/>
      <c r="G756" s="235"/>
      <c r="H756" s="235"/>
      <c r="I756" s="235"/>
      <c r="J756" s="235"/>
      <c r="K756" s="235"/>
      <c r="L756" s="235"/>
      <c r="M756" s="235"/>
      <c r="N756" s="235"/>
      <c r="O756" s="235"/>
      <c r="P756" s="235"/>
      <c r="Q756" s="235"/>
      <c r="R756" s="235"/>
      <c r="S756" s="235"/>
      <c r="T756" s="235"/>
      <c r="U756" s="235"/>
      <c r="V756" s="235"/>
      <c r="W756" s="235"/>
      <c r="X756" s="235"/>
      <c r="Y756" s="235"/>
      <c r="Z756" s="235"/>
    </row>
    <row r="757" spans="1:26" ht="18" customHeight="1" x14ac:dyDescent="0.35">
      <c r="A757" s="235"/>
      <c r="B757" s="235"/>
      <c r="C757" s="235"/>
      <c r="D757" s="235"/>
      <c r="E757" s="235"/>
      <c r="F757" s="235"/>
      <c r="G757" s="235"/>
      <c r="H757" s="235"/>
      <c r="I757" s="235"/>
      <c r="J757" s="235"/>
      <c r="K757" s="235"/>
      <c r="L757" s="235"/>
      <c r="M757" s="235"/>
      <c r="N757" s="235"/>
      <c r="O757" s="235"/>
      <c r="P757" s="235"/>
      <c r="Q757" s="235"/>
      <c r="R757" s="235"/>
      <c r="S757" s="235"/>
      <c r="T757" s="235"/>
      <c r="U757" s="235"/>
      <c r="V757" s="235"/>
      <c r="W757" s="235"/>
      <c r="X757" s="235"/>
      <c r="Y757" s="235"/>
      <c r="Z757" s="235"/>
    </row>
    <row r="758" spans="1:26" ht="3" customHeight="1" x14ac:dyDescent="0.35">
      <c r="A758" s="235"/>
      <c r="B758" s="235"/>
      <c r="C758" s="235"/>
      <c r="D758" s="235"/>
      <c r="E758" s="235"/>
      <c r="F758" s="235"/>
      <c r="G758" s="235"/>
      <c r="H758" s="235"/>
      <c r="I758" s="235"/>
      <c r="J758" s="235"/>
      <c r="K758" s="235"/>
      <c r="L758" s="235"/>
      <c r="M758" s="235"/>
      <c r="N758" s="235"/>
      <c r="O758" s="235"/>
      <c r="P758" s="235"/>
      <c r="Q758" s="235"/>
      <c r="R758" s="235"/>
      <c r="S758" s="235"/>
      <c r="T758" s="235"/>
      <c r="U758" s="235"/>
      <c r="V758" s="235"/>
      <c r="W758" s="235"/>
      <c r="X758" s="235"/>
      <c r="Y758" s="235"/>
      <c r="Z758" s="235"/>
    </row>
    <row r="759" spans="1:26" ht="18" customHeight="1" x14ac:dyDescent="0.35">
      <c r="A759" s="235"/>
      <c r="B759" s="235"/>
      <c r="C759" s="235"/>
      <c r="D759" s="235"/>
      <c r="E759" s="235"/>
      <c r="F759" s="235"/>
      <c r="G759" s="235"/>
      <c r="H759" s="235"/>
      <c r="I759" s="235"/>
      <c r="J759" s="235"/>
      <c r="K759" s="235"/>
      <c r="L759" s="235"/>
      <c r="M759" s="235"/>
      <c r="N759" s="235"/>
      <c r="O759" s="235"/>
      <c r="P759" s="235"/>
      <c r="Q759" s="235"/>
      <c r="R759" s="235"/>
      <c r="S759" s="235"/>
      <c r="T759" s="235"/>
      <c r="U759" s="235"/>
      <c r="V759" s="235"/>
      <c r="W759" s="235"/>
      <c r="X759" s="235"/>
      <c r="Y759" s="235"/>
      <c r="Z759" s="235"/>
    </row>
    <row r="760" spans="1:26" ht="18" customHeight="1" x14ac:dyDescent="0.35">
      <c r="A760" s="235"/>
      <c r="B760" s="235"/>
      <c r="C760" s="235"/>
      <c r="D760" s="235"/>
      <c r="E760" s="235"/>
      <c r="F760" s="235"/>
      <c r="G760" s="235"/>
      <c r="H760" s="235"/>
      <c r="I760" s="235"/>
      <c r="J760" s="235"/>
      <c r="K760" s="235"/>
      <c r="L760" s="235"/>
      <c r="M760" s="235"/>
      <c r="N760" s="235"/>
      <c r="O760" s="235"/>
      <c r="P760" s="235"/>
      <c r="Q760" s="235"/>
      <c r="R760" s="235"/>
      <c r="S760" s="235"/>
      <c r="T760" s="235"/>
      <c r="U760" s="235"/>
      <c r="V760" s="235"/>
      <c r="W760" s="235"/>
      <c r="X760" s="235"/>
      <c r="Y760" s="235"/>
      <c r="Z760" s="235"/>
    </row>
    <row r="761" spans="1:26" ht="18" customHeight="1" x14ac:dyDescent="0.35">
      <c r="A761" s="235"/>
      <c r="B761" s="235"/>
      <c r="C761" s="235"/>
      <c r="D761" s="235"/>
      <c r="E761" s="235"/>
      <c r="F761" s="235"/>
      <c r="G761" s="235"/>
      <c r="H761" s="235"/>
      <c r="I761" s="235"/>
      <c r="J761" s="235"/>
      <c r="K761" s="235"/>
      <c r="L761" s="235"/>
      <c r="M761" s="235"/>
      <c r="N761" s="235"/>
      <c r="O761" s="235"/>
      <c r="P761" s="235"/>
      <c r="Q761" s="235"/>
      <c r="R761" s="235"/>
      <c r="S761" s="235"/>
      <c r="T761" s="235"/>
      <c r="U761" s="235"/>
      <c r="V761" s="235"/>
      <c r="W761" s="235"/>
      <c r="X761" s="235"/>
      <c r="Y761" s="235"/>
      <c r="Z761" s="235"/>
    </row>
    <row r="762" spans="1:26" ht="18" customHeight="1" x14ac:dyDescent="0.35">
      <c r="A762" s="235"/>
      <c r="B762" s="235"/>
      <c r="C762" s="235"/>
      <c r="D762" s="235"/>
      <c r="E762" s="235"/>
      <c r="F762" s="235"/>
      <c r="G762" s="235"/>
      <c r="H762" s="235"/>
      <c r="I762" s="235"/>
      <c r="J762" s="235"/>
      <c r="K762" s="235"/>
      <c r="L762" s="235"/>
      <c r="M762" s="235"/>
      <c r="N762" s="235"/>
      <c r="O762" s="235"/>
      <c r="P762" s="235"/>
      <c r="Q762" s="235"/>
      <c r="R762" s="235"/>
      <c r="S762" s="235"/>
      <c r="T762" s="235"/>
      <c r="U762" s="235"/>
      <c r="V762" s="235"/>
      <c r="W762" s="235"/>
      <c r="X762" s="235"/>
      <c r="Y762" s="235"/>
      <c r="Z762" s="235"/>
    </row>
    <row r="763" spans="1:26" ht="18" customHeight="1" x14ac:dyDescent="0.35">
      <c r="A763" s="235"/>
      <c r="B763" s="235"/>
      <c r="C763" s="235"/>
      <c r="D763" s="235"/>
      <c r="E763" s="235"/>
      <c r="F763" s="235"/>
      <c r="G763" s="235"/>
      <c r="H763" s="235"/>
      <c r="I763" s="235"/>
      <c r="J763" s="235"/>
      <c r="K763" s="235"/>
      <c r="L763" s="235"/>
      <c r="M763" s="235"/>
      <c r="N763" s="235"/>
      <c r="O763" s="235"/>
      <c r="P763" s="235"/>
      <c r="Q763" s="235"/>
      <c r="R763" s="235"/>
      <c r="S763" s="235"/>
      <c r="T763" s="235"/>
      <c r="U763" s="235"/>
      <c r="V763" s="235"/>
      <c r="W763" s="235"/>
      <c r="X763" s="235"/>
      <c r="Y763" s="235"/>
      <c r="Z763" s="235"/>
    </row>
    <row r="764" spans="1:26" ht="9" customHeight="1" x14ac:dyDescent="0.35">
      <c r="A764" s="235"/>
      <c r="B764" s="235"/>
      <c r="C764" s="235"/>
      <c r="D764" s="235"/>
      <c r="E764" s="235"/>
      <c r="F764" s="235"/>
      <c r="G764" s="235"/>
      <c r="H764" s="235"/>
      <c r="I764" s="235"/>
      <c r="J764" s="235"/>
      <c r="K764" s="235"/>
      <c r="L764" s="235"/>
      <c r="M764" s="235"/>
      <c r="N764" s="235"/>
      <c r="O764" s="235"/>
      <c r="P764" s="235"/>
      <c r="Q764" s="235"/>
      <c r="R764" s="235"/>
      <c r="S764" s="235"/>
      <c r="T764" s="235"/>
      <c r="U764" s="235"/>
      <c r="V764" s="235"/>
      <c r="W764" s="235"/>
      <c r="X764" s="235"/>
      <c r="Y764" s="235"/>
      <c r="Z764" s="235"/>
    </row>
    <row r="765" spans="1:26" ht="18" customHeight="1" x14ac:dyDescent="0.35">
      <c r="A765" s="235"/>
      <c r="B765" s="235"/>
      <c r="C765" s="235"/>
      <c r="D765" s="235"/>
      <c r="E765" s="235"/>
      <c r="F765" s="235"/>
      <c r="G765" s="235"/>
      <c r="H765" s="235"/>
      <c r="I765" s="235"/>
      <c r="J765" s="235"/>
      <c r="K765" s="235"/>
      <c r="L765" s="235"/>
      <c r="M765" s="235"/>
      <c r="N765" s="235"/>
      <c r="O765" s="235"/>
      <c r="P765" s="235"/>
      <c r="Q765" s="235"/>
      <c r="R765" s="235"/>
      <c r="S765" s="235"/>
      <c r="T765" s="235"/>
      <c r="U765" s="235"/>
      <c r="V765" s="235"/>
      <c r="W765" s="235"/>
      <c r="X765" s="235"/>
      <c r="Y765" s="235"/>
      <c r="Z765" s="235"/>
    </row>
    <row r="766" spans="1:26" ht="9" customHeight="1" x14ac:dyDescent="0.35">
      <c r="A766" s="235"/>
      <c r="B766" s="235"/>
      <c r="C766" s="235"/>
      <c r="D766" s="235"/>
      <c r="E766" s="235"/>
      <c r="F766" s="235"/>
      <c r="G766" s="235"/>
      <c r="H766" s="235"/>
      <c r="I766" s="235"/>
      <c r="J766" s="235"/>
      <c r="K766" s="235"/>
      <c r="L766" s="235"/>
      <c r="M766" s="235"/>
      <c r="N766" s="235"/>
      <c r="O766" s="235"/>
      <c r="P766" s="235"/>
      <c r="Q766" s="235"/>
      <c r="R766" s="235"/>
      <c r="S766" s="235"/>
      <c r="T766" s="235"/>
      <c r="U766" s="235"/>
      <c r="V766" s="235"/>
      <c r="W766" s="235"/>
      <c r="X766" s="235"/>
      <c r="Y766" s="235"/>
      <c r="Z766" s="235"/>
    </row>
    <row r="767" spans="1:26" ht="18" customHeight="1" x14ac:dyDescent="0.35">
      <c r="A767" s="235"/>
      <c r="B767" s="235"/>
      <c r="C767" s="235"/>
      <c r="D767" s="235"/>
      <c r="E767" s="235"/>
      <c r="F767" s="235"/>
      <c r="G767" s="235"/>
      <c r="H767" s="235"/>
      <c r="I767" s="235"/>
      <c r="J767" s="235"/>
      <c r="K767" s="235"/>
      <c r="L767" s="235"/>
      <c r="M767" s="235"/>
      <c r="N767" s="235"/>
      <c r="O767" s="235"/>
      <c r="P767" s="235"/>
      <c r="Q767" s="235"/>
      <c r="R767" s="235"/>
      <c r="S767" s="235"/>
      <c r="T767" s="235"/>
      <c r="U767" s="235"/>
      <c r="V767" s="235"/>
      <c r="W767" s="235"/>
      <c r="X767" s="235"/>
      <c r="Y767" s="235"/>
      <c r="Z767" s="235"/>
    </row>
    <row r="768" spans="1:26" ht="18" customHeight="1" x14ac:dyDescent="0.35">
      <c r="A768" s="235"/>
      <c r="B768" s="235"/>
      <c r="C768" s="235"/>
      <c r="D768" s="235"/>
      <c r="E768" s="235"/>
      <c r="F768" s="235"/>
      <c r="G768" s="235"/>
      <c r="H768" s="235"/>
      <c r="I768" s="235"/>
      <c r="J768" s="235"/>
      <c r="K768" s="235"/>
      <c r="L768" s="235"/>
      <c r="M768" s="235"/>
      <c r="N768" s="235"/>
      <c r="O768" s="235"/>
      <c r="P768" s="235"/>
      <c r="Q768" s="235"/>
      <c r="R768" s="235"/>
      <c r="S768" s="235"/>
      <c r="T768" s="235"/>
      <c r="U768" s="235"/>
      <c r="V768" s="235"/>
      <c r="W768" s="235"/>
      <c r="X768" s="235"/>
      <c r="Y768" s="235"/>
      <c r="Z768" s="235"/>
    </row>
    <row r="769" spans="1:26" ht="18" customHeight="1" x14ac:dyDescent="0.35">
      <c r="A769" s="235"/>
      <c r="B769" s="235"/>
      <c r="C769" s="235"/>
      <c r="D769" s="235"/>
      <c r="E769" s="235"/>
      <c r="F769" s="235"/>
      <c r="G769" s="235"/>
      <c r="H769" s="235"/>
      <c r="I769" s="235"/>
      <c r="J769" s="235"/>
      <c r="K769" s="235"/>
      <c r="L769" s="235"/>
      <c r="M769" s="235"/>
      <c r="N769" s="235"/>
      <c r="O769" s="235"/>
      <c r="P769" s="235"/>
      <c r="Q769" s="235"/>
      <c r="R769" s="235"/>
      <c r="S769" s="235"/>
      <c r="T769" s="235"/>
      <c r="U769" s="235"/>
      <c r="V769" s="235"/>
      <c r="W769" s="235"/>
      <c r="X769" s="235"/>
      <c r="Y769" s="235"/>
      <c r="Z769" s="235"/>
    </row>
    <row r="770" spans="1:26" ht="9" customHeight="1" x14ac:dyDescent="0.35">
      <c r="A770" s="235"/>
      <c r="B770" s="235"/>
      <c r="C770" s="235"/>
      <c r="D770" s="235"/>
      <c r="E770" s="235"/>
      <c r="F770" s="235"/>
      <c r="G770" s="235"/>
      <c r="H770" s="235"/>
      <c r="I770" s="235"/>
      <c r="J770" s="235"/>
      <c r="K770" s="235"/>
      <c r="L770" s="235"/>
      <c r="M770" s="235"/>
      <c r="N770" s="235"/>
      <c r="O770" s="235"/>
      <c r="P770" s="235"/>
      <c r="Q770" s="235"/>
      <c r="R770" s="235"/>
      <c r="S770" s="235"/>
      <c r="T770" s="235"/>
      <c r="U770" s="235"/>
      <c r="V770" s="235"/>
      <c r="W770" s="235"/>
      <c r="X770" s="235"/>
      <c r="Y770" s="235"/>
      <c r="Z770" s="235"/>
    </row>
    <row r="771" spans="1:26" ht="18" customHeight="1" x14ac:dyDescent="0.35">
      <c r="A771" s="235"/>
      <c r="B771" s="235"/>
      <c r="C771" s="235"/>
      <c r="D771" s="235"/>
      <c r="E771" s="235"/>
      <c r="F771" s="235"/>
      <c r="G771" s="235"/>
      <c r="H771" s="235"/>
      <c r="I771" s="235"/>
      <c r="J771" s="235"/>
      <c r="K771" s="235"/>
      <c r="L771" s="235"/>
      <c r="M771" s="235"/>
      <c r="N771" s="235"/>
      <c r="O771" s="235"/>
      <c r="P771" s="235"/>
      <c r="Q771" s="235"/>
      <c r="R771" s="235"/>
      <c r="S771" s="235"/>
      <c r="T771" s="235"/>
      <c r="U771" s="235"/>
      <c r="V771" s="235"/>
      <c r="W771" s="235"/>
      <c r="X771" s="235"/>
      <c r="Y771" s="235"/>
      <c r="Z771" s="235"/>
    </row>
    <row r="772" spans="1:26" ht="18" customHeight="1" x14ac:dyDescent="0.35"/>
    <row r="773" spans="1:26" ht="18" customHeight="1" x14ac:dyDescent="0.35"/>
    <row r="774" spans="1:26" ht="18" customHeight="1" x14ac:dyDescent="0.35"/>
    <row r="775" spans="1:26" ht="18" customHeight="1" x14ac:dyDescent="0.35"/>
    <row r="776" spans="1:26" ht="18" customHeight="1" x14ac:dyDescent="0.35"/>
    <row r="777" spans="1:26" ht="18" customHeight="1" x14ac:dyDescent="0.35"/>
    <row r="778" spans="1:26" ht="18" customHeight="1" x14ac:dyDescent="0.35"/>
    <row r="779" spans="1:26" ht="18" customHeight="1" x14ac:dyDescent="0.35"/>
    <row r="780" spans="1:26" ht="18" customHeight="1" x14ac:dyDescent="0.35"/>
    <row r="781" spans="1:26" ht="18" customHeight="1" x14ac:dyDescent="0.35"/>
    <row r="782" spans="1:26" ht="18" customHeight="1" x14ac:dyDescent="0.35"/>
    <row r="783" spans="1:26" ht="18" customHeight="1" x14ac:dyDescent="0.35"/>
    <row r="784" spans="1:26" ht="18" customHeight="1" x14ac:dyDescent="0.35"/>
    <row r="785" ht="18" customHeight="1" x14ac:dyDescent="0.35"/>
    <row r="786" ht="18" customHeight="1" x14ac:dyDescent="0.35"/>
    <row r="787" ht="18" customHeight="1" x14ac:dyDescent="0.35"/>
    <row r="788" ht="18" customHeight="1" x14ac:dyDescent="0.35"/>
    <row r="789" ht="18" customHeight="1" x14ac:dyDescent="0.35"/>
    <row r="790" ht="18" customHeight="1" x14ac:dyDescent="0.35"/>
    <row r="791" ht="18" customHeight="1" x14ac:dyDescent="0.35"/>
    <row r="792" ht="18" customHeight="1" x14ac:dyDescent="0.35"/>
    <row r="793" ht="18" customHeight="1" x14ac:dyDescent="0.35"/>
    <row r="794" ht="18" customHeight="1" x14ac:dyDescent="0.35"/>
    <row r="795" ht="18" customHeight="1" x14ac:dyDescent="0.35"/>
    <row r="796" ht="18" customHeight="1" x14ac:dyDescent="0.35"/>
    <row r="797" ht="18" customHeight="1" x14ac:dyDescent="0.35"/>
    <row r="798" ht="18" customHeight="1" x14ac:dyDescent="0.35"/>
    <row r="799" ht="18" customHeight="1" x14ac:dyDescent="0.35"/>
    <row r="800" ht="18" customHeight="1" x14ac:dyDescent="0.35"/>
    <row r="801" ht="18" customHeight="1" x14ac:dyDescent="0.35"/>
    <row r="802" ht="18" customHeight="1" x14ac:dyDescent="0.35"/>
    <row r="803" ht="18" customHeight="1" x14ac:dyDescent="0.35"/>
    <row r="804" ht="18" customHeight="1" x14ac:dyDescent="0.35"/>
    <row r="805" ht="18" customHeight="1" x14ac:dyDescent="0.35"/>
    <row r="806" ht="18" customHeight="1" x14ac:dyDescent="0.35"/>
    <row r="807" ht="18" customHeight="1" x14ac:dyDescent="0.35"/>
    <row r="808" ht="18" customHeight="1" x14ac:dyDescent="0.35"/>
    <row r="809" ht="18" customHeight="1" x14ac:dyDescent="0.35"/>
    <row r="810" ht="18" customHeight="1" x14ac:dyDescent="0.35"/>
    <row r="811" ht="18" customHeight="1" x14ac:dyDescent="0.35"/>
    <row r="812" ht="18" customHeight="1" x14ac:dyDescent="0.35"/>
    <row r="813" ht="18" customHeight="1" x14ac:dyDescent="0.35"/>
    <row r="814" ht="18" customHeight="1" x14ac:dyDescent="0.35"/>
    <row r="815" ht="18" customHeight="1" x14ac:dyDescent="0.35"/>
    <row r="816" ht="18" customHeight="1" x14ac:dyDescent="0.35"/>
    <row r="817" ht="18" customHeight="1" x14ac:dyDescent="0.35"/>
    <row r="818" ht="18" customHeight="1" x14ac:dyDescent="0.35"/>
    <row r="819" ht="18" customHeight="1" x14ac:dyDescent="0.35"/>
    <row r="820" ht="18" customHeight="1" x14ac:dyDescent="0.35"/>
    <row r="821" ht="18" customHeight="1" x14ac:dyDescent="0.35"/>
    <row r="822" ht="18" customHeight="1" x14ac:dyDescent="0.35"/>
    <row r="823" ht="18" customHeight="1" x14ac:dyDescent="0.35"/>
    <row r="824" ht="18" customHeight="1" x14ac:dyDescent="0.35"/>
    <row r="825" ht="18" customHeight="1" x14ac:dyDescent="0.35"/>
    <row r="826" ht="18" customHeight="1" x14ac:dyDescent="0.35"/>
    <row r="827" ht="18" customHeight="1" x14ac:dyDescent="0.35"/>
    <row r="828" ht="18" customHeight="1" x14ac:dyDescent="0.35"/>
    <row r="829" ht="18" customHeight="1" x14ac:dyDescent="0.35"/>
    <row r="830" ht="18" customHeight="1" x14ac:dyDescent="0.35"/>
    <row r="831" ht="18" customHeight="1" x14ac:dyDescent="0.35"/>
    <row r="832" ht="18" customHeight="1" x14ac:dyDescent="0.35"/>
    <row r="833" ht="18" customHeight="1" x14ac:dyDescent="0.35"/>
    <row r="834" ht="18" customHeight="1" x14ac:dyDescent="0.35"/>
    <row r="835" ht="18" customHeight="1" x14ac:dyDescent="0.35"/>
    <row r="836" ht="18" customHeight="1" x14ac:dyDescent="0.35"/>
    <row r="837" ht="18" customHeight="1" x14ac:dyDescent="0.35"/>
    <row r="838" ht="18" customHeight="1" x14ac:dyDescent="0.35"/>
    <row r="839" ht="18" customHeight="1" x14ac:dyDescent="0.35"/>
    <row r="840" ht="18" customHeight="1" x14ac:dyDescent="0.35"/>
    <row r="841" ht="18" customHeight="1" x14ac:dyDescent="0.35"/>
    <row r="842" ht="18" customHeight="1" x14ac:dyDescent="0.35"/>
    <row r="843" ht="18" customHeight="1" x14ac:dyDescent="0.35"/>
    <row r="844" ht="18" customHeight="1" x14ac:dyDescent="0.35"/>
    <row r="845" ht="18" customHeight="1" x14ac:dyDescent="0.35"/>
    <row r="846" ht="18" customHeight="1" x14ac:dyDescent="0.35"/>
    <row r="847" ht="18" customHeight="1" x14ac:dyDescent="0.35"/>
    <row r="848" ht="18" customHeight="1" x14ac:dyDescent="0.35"/>
    <row r="849" ht="18" customHeight="1" x14ac:dyDescent="0.35"/>
    <row r="850" ht="18" customHeight="1" x14ac:dyDescent="0.35"/>
    <row r="851" ht="18" customHeight="1" x14ac:dyDescent="0.35"/>
    <row r="852" ht="18" customHeight="1" x14ac:dyDescent="0.35"/>
    <row r="853" ht="18" customHeight="1" x14ac:dyDescent="0.35"/>
    <row r="854" ht="18" customHeight="1" x14ac:dyDescent="0.35"/>
    <row r="855" ht="18" customHeight="1" x14ac:dyDescent="0.35"/>
    <row r="856" ht="18" customHeight="1" x14ac:dyDescent="0.35"/>
    <row r="857" ht="18" customHeight="1" x14ac:dyDescent="0.35"/>
    <row r="858" ht="18" customHeight="1" x14ac:dyDescent="0.35"/>
    <row r="859" ht="18" customHeight="1" x14ac:dyDescent="0.35"/>
    <row r="860" ht="18" customHeight="1" x14ac:dyDescent="0.35"/>
    <row r="861" ht="18" customHeight="1" x14ac:dyDescent="0.35"/>
    <row r="862" ht="18" customHeight="1" x14ac:dyDescent="0.35"/>
    <row r="863" ht="18" customHeight="1" x14ac:dyDescent="0.35"/>
    <row r="864" ht="18" customHeight="1" x14ac:dyDescent="0.35"/>
    <row r="865" ht="18" customHeight="1" x14ac:dyDescent="0.35"/>
    <row r="866" ht="18" customHeight="1" x14ac:dyDescent="0.35"/>
    <row r="867" ht="18" customHeight="1" x14ac:dyDescent="0.35"/>
    <row r="868" ht="18" customHeight="1" x14ac:dyDescent="0.35"/>
    <row r="869" ht="18" customHeight="1" x14ac:dyDescent="0.35"/>
    <row r="870" ht="18" customHeight="1" x14ac:dyDescent="0.35"/>
    <row r="871" ht="18" customHeight="1" x14ac:dyDescent="0.35"/>
    <row r="872" ht="18" customHeight="1" x14ac:dyDescent="0.35"/>
    <row r="873" ht="18" customHeight="1" x14ac:dyDescent="0.35"/>
    <row r="874" ht="18" customHeight="1" x14ac:dyDescent="0.35"/>
    <row r="875" ht="18" customHeight="1" x14ac:dyDescent="0.35"/>
    <row r="876" ht="18" customHeight="1" x14ac:dyDescent="0.35"/>
    <row r="877" ht="18" customHeight="1" x14ac:dyDescent="0.35"/>
    <row r="878" ht="18" customHeight="1" x14ac:dyDescent="0.35"/>
    <row r="879" ht="18" customHeight="1" x14ac:dyDescent="0.35"/>
    <row r="880" ht="18" customHeight="1" x14ac:dyDescent="0.35"/>
    <row r="881" ht="18" customHeight="1" x14ac:dyDescent="0.35"/>
    <row r="882" ht="18" customHeight="1" x14ac:dyDescent="0.35"/>
    <row r="883" ht="18" customHeight="1" x14ac:dyDescent="0.35"/>
    <row r="884" ht="18" customHeight="1" x14ac:dyDescent="0.35"/>
    <row r="885" ht="18" customHeight="1" x14ac:dyDescent="0.35"/>
    <row r="886" ht="18" customHeight="1" x14ac:dyDescent="0.35"/>
    <row r="887" ht="18" customHeight="1" x14ac:dyDescent="0.35"/>
    <row r="888" ht="18" customHeight="1" x14ac:dyDescent="0.35"/>
    <row r="889" ht="18" customHeight="1" x14ac:dyDescent="0.35"/>
    <row r="890" ht="18" customHeight="1" x14ac:dyDescent="0.35"/>
    <row r="891" ht="18" customHeight="1" x14ac:dyDescent="0.35"/>
    <row r="892" ht="18" customHeight="1" x14ac:dyDescent="0.35"/>
    <row r="893" ht="18" customHeight="1" x14ac:dyDescent="0.35"/>
    <row r="894" ht="18" customHeight="1" x14ac:dyDescent="0.35"/>
    <row r="895" ht="18" customHeight="1" x14ac:dyDescent="0.35"/>
    <row r="896" ht="18" customHeight="1" x14ac:dyDescent="0.35"/>
    <row r="897" ht="18" customHeight="1" x14ac:dyDescent="0.35"/>
    <row r="898" ht="18" customHeight="1" x14ac:dyDescent="0.35"/>
    <row r="899" ht="18" customHeight="1" x14ac:dyDescent="0.35"/>
    <row r="900" ht="18" customHeight="1" x14ac:dyDescent="0.35"/>
    <row r="901" ht="18" customHeight="1" x14ac:dyDescent="0.35"/>
    <row r="902" ht="18" customHeight="1" x14ac:dyDescent="0.35"/>
    <row r="903" ht="18" customHeight="1" x14ac:dyDescent="0.35"/>
    <row r="904" ht="18" customHeight="1" x14ac:dyDescent="0.35"/>
    <row r="905" ht="18" customHeight="1" x14ac:dyDescent="0.35"/>
    <row r="906" ht="18" customHeight="1" x14ac:dyDescent="0.35"/>
    <row r="907" ht="18" customHeight="1" x14ac:dyDescent="0.35"/>
    <row r="908" ht="18" customHeight="1" x14ac:dyDescent="0.35"/>
    <row r="909" ht="18" customHeight="1" x14ac:dyDescent="0.35"/>
    <row r="910" ht="18" customHeight="1" x14ac:dyDescent="0.35"/>
    <row r="911" ht="18" customHeight="1" x14ac:dyDescent="0.35"/>
    <row r="912" ht="18" customHeight="1" x14ac:dyDescent="0.35"/>
    <row r="913" ht="18" customHeight="1" x14ac:dyDescent="0.35"/>
    <row r="914" ht="18" customHeight="1" x14ac:dyDescent="0.35"/>
    <row r="915" ht="18" customHeight="1" x14ac:dyDescent="0.35"/>
    <row r="916" ht="18" customHeight="1" x14ac:dyDescent="0.35"/>
    <row r="917" ht="18" customHeight="1" x14ac:dyDescent="0.35"/>
    <row r="918" ht="18" customHeight="1" x14ac:dyDescent="0.35"/>
    <row r="919" ht="18" customHeight="1" x14ac:dyDescent="0.35"/>
    <row r="920" ht="18" customHeight="1" x14ac:dyDescent="0.35"/>
    <row r="921" ht="18" customHeight="1" x14ac:dyDescent="0.35"/>
    <row r="922" ht="18" customHeight="1" x14ac:dyDescent="0.35"/>
    <row r="923" ht="18" customHeight="1" x14ac:dyDescent="0.35"/>
    <row r="924" ht="18" customHeight="1" x14ac:dyDescent="0.35"/>
    <row r="925" ht="18" customHeight="1" x14ac:dyDescent="0.35"/>
    <row r="926" ht="18" customHeight="1" x14ac:dyDescent="0.35"/>
    <row r="927" ht="18" customHeight="1" x14ac:dyDescent="0.35"/>
    <row r="928" ht="18" customHeight="1" x14ac:dyDescent="0.35"/>
    <row r="929" ht="18" customHeight="1" x14ac:dyDescent="0.35"/>
    <row r="930" ht="18" customHeight="1" x14ac:dyDescent="0.35"/>
    <row r="931" ht="18" customHeight="1" x14ac:dyDescent="0.35"/>
    <row r="932" ht="18" customHeight="1" x14ac:dyDescent="0.35"/>
    <row r="933" ht="18" customHeight="1" x14ac:dyDescent="0.35"/>
    <row r="934" ht="18" customHeight="1" x14ac:dyDescent="0.35"/>
    <row r="935" ht="18" customHeight="1" x14ac:dyDescent="0.35"/>
    <row r="936" ht="18" customHeight="1" x14ac:dyDescent="0.35"/>
    <row r="937" ht="18" customHeight="1" x14ac:dyDescent="0.35"/>
    <row r="938" ht="18" customHeight="1" x14ac:dyDescent="0.35"/>
    <row r="939" ht="18" customHeight="1" x14ac:dyDescent="0.35"/>
    <row r="940" ht="18" customHeight="1" x14ac:dyDescent="0.35"/>
    <row r="941" ht="18" customHeight="1" x14ac:dyDescent="0.35"/>
    <row r="942" ht="18" customHeight="1" x14ac:dyDescent="0.35"/>
    <row r="943" ht="18" customHeight="1" x14ac:dyDescent="0.35"/>
    <row r="944" ht="18" customHeight="1" x14ac:dyDescent="0.35"/>
    <row r="945" ht="18" customHeight="1" x14ac:dyDescent="0.35"/>
    <row r="946" ht="18" customHeight="1" x14ac:dyDescent="0.35"/>
    <row r="947" ht="18" customHeight="1" x14ac:dyDescent="0.35"/>
    <row r="948" ht="18" customHeight="1" x14ac:dyDescent="0.35"/>
    <row r="949" ht="18" customHeight="1" x14ac:dyDescent="0.35"/>
    <row r="950" ht="18" customHeight="1" x14ac:dyDescent="0.35"/>
    <row r="951" ht="18" customHeight="1" x14ac:dyDescent="0.35"/>
    <row r="952" ht="18" customHeight="1" x14ac:dyDescent="0.35"/>
    <row r="953" ht="18" customHeight="1" x14ac:dyDescent="0.35"/>
    <row r="954" ht="18" customHeight="1" x14ac:dyDescent="0.35"/>
    <row r="955" ht="18" customHeight="1" x14ac:dyDescent="0.35"/>
    <row r="956" ht="18" customHeight="1" x14ac:dyDescent="0.35"/>
    <row r="957" ht="18" customHeight="1" x14ac:dyDescent="0.35"/>
    <row r="958" ht="18" customHeight="1" x14ac:dyDescent="0.35"/>
    <row r="959" ht="18" customHeight="1" x14ac:dyDescent="0.35"/>
    <row r="960" ht="18" customHeight="1" x14ac:dyDescent="0.35"/>
    <row r="961" ht="18" customHeight="1" x14ac:dyDescent="0.35"/>
    <row r="962" ht="18" customHeight="1" x14ac:dyDescent="0.35"/>
    <row r="963" ht="18" customHeight="1" x14ac:dyDescent="0.35"/>
  </sheetData>
  <dataConsolidate/>
  <mergeCells count="622">
    <mergeCell ref="C747:D747"/>
    <mergeCell ref="E747:G747"/>
    <mergeCell ref="J205:L205"/>
    <mergeCell ref="J220:L220"/>
    <mergeCell ref="J230:L230"/>
    <mergeCell ref="J250:L250"/>
    <mergeCell ref="C739:L740"/>
    <mergeCell ref="F745:G745"/>
    <mergeCell ref="I745:J745"/>
    <mergeCell ref="C743:E743"/>
    <mergeCell ref="I743:J743"/>
    <mergeCell ref="K743:L743"/>
    <mergeCell ref="C716:L719"/>
    <mergeCell ref="C720:L723"/>
    <mergeCell ref="K745:L745"/>
    <mergeCell ref="C724:L727"/>
    <mergeCell ref="D733:F733"/>
    <mergeCell ref="H733:K733"/>
    <mergeCell ref="F743:G743"/>
    <mergeCell ref="H734:K734"/>
    <mergeCell ref="D734:F734"/>
    <mergeCell ref="H735:K735"/>
    <mergeCell ref="C697:L697"/>
    <mergeCell ref="C698:L698"/>
    <mergeCell ref="C699:L699"/>
    <mergeCell ref="C700:L700"/>
    <mergeCell ref="C701:L704"/>
    <mergeCell ref="C705:L705"/>
    <mergeCell ref="C706:L709"/>
    <mergeCell ref="C710:L712"/>
    <mergeCell ref="C715:L715"/>
    <mergeCell ref="J312:L312"/>
    <mergeCell ref="J327:L327"/>
    <mergeCell ref="J337:L337"/>
    <mergeCell ref="J356:L356"/>
    <mergeCell ref="J418:L418"/>
    <mergeCell ref="J433:L433"/>
    <mergeCell ref="J420:K420"/>
    <mergeCell ref="J370:K370"/>
    <mergeCell ref="J371:K371"/>
    <mergeCell ref="F629:G629"/>
    <mergeCell ref="J372:K372"/>
    <mergeCell ref="I644:J644"/>
    <mergeCell ref="J526:K526"/>
    <mergeCell ref="K500:L500"/>
    <mergeCell ref="J487:K487"/>
    <mergeCell ref="C469:L469"/>
    <mergeCell ref="G537:H537"/>
    <mergeCell ref="C631:E631"/>
    <mergeCell ref="D620:H620"/>
    <mergeCell ref="I620:L620"/>
    <mergeCell ref="C671:E671"/>
    <mergeCell ref="C662:G663"/>
    <mergeCell ref="C649:L649"/>
    <mergeCell ref="C644:D644"/>
    <mergeCell ref="F644:G644"/>
    <mergeCell ref="C645:D645"/>
    <mergeCell ref="C654:G654"/>
    <mergeCell ref="C651:L652"/>
    <mergeCell ref="F645:G645"/>
    <mergeCell ref="C647:L647"/>
    <mergeCell ref="C648:L648"/>
    <mergeCell ref="I645:J645"/>
    <mergeCell ref="I624:L624"/>
    <mergeCell ref="C626:L627"/>
    <mergeCell ref="C629:E629"/>
    <mergeCell ref="F633:G633"/>
    <mergeCell ref="F635:G635"/>
    <mergeCell ref="C638:L639"/>
    <mergeCell ref="C641:L642"/>
    <mergeCell ref="C633:E633"/>
    <mergeCell ref="I618:L618"/>
    <mergeCell ref="D616:H616"/>
    <mergeCell ref="I616:L616"/>
    <mergeCell ref="I611:L611"/>
    <mergeCell ref="D614:H614"/>
    <mergeCell ref="I614:L614"/>
    <mergeCell ref="D611:H611"/>
    <mergeCell ref="I613:L613"/>
    <mergeCell ref="C624:H624"/>
    <mergeCell ref="D619:H619"/>
    <mergeCell ref="I619:L619"/>
    <mergeCell ref="D617:H617"/>
    <mergeCell ref="I617:L617"/>
    <mergeCell ref="D618:H618"/>
    <mergeCell ref="D622:H622"/>
    <mergeCell ref="I622:L622"/>
    <mergeCell ref="C623:H623"/>
    <mergeCell ref="I623:L623"/>
    <mergeCell ref="D621:H621"/>
    <mergeCell ref="I621:L621"/>
    <mergeCell ref="G524:H524"/>
    <mergeCell ref="D526:E526"/>
    <mergeCell ref="G526:H526"/>
    <mergeCell ref="G533:H533"/>
    <mergeCell ref="D615:H615"/>
    <mergeCell ref="I615:L615"/>
    <mergeCell ref="D612:H612"/>
    <mergeCell ref="J443:L443"/>
    <mergeCell ref="C604:H604"/>
    <mergeCell ref="D593:I593"/>
    <mergeCell ref="D595:I595"/>
    <mergeCell ref="J595:K595"/>
    <mergeCell ref="C608:L608"/>
    <mergeCell ref="J462:L462"/>
    <mergeCell ref="I612:L612"/>
    <mergeCell ref="D613:H613"/>
    <mergeCell ref="J591:K591"/>
    <mergeCell ref="J567:L567"/>
    <mergeCell ref="G408:H408"/>
    <mergeCell ref="D410:E410"/>
    <mergeCell ref="G410:H410"/>
    <mergeCell ref="E579:F580"/>
    <mergeCell ref="G591:H591"/>
    <mergeCell ref="C544:I544"/>
    <mergeCell ref="D553:F553"/>
    <mergeCell ref="G539:H539"/>
    <mergeCell ref="C531:E531"/>
    <mergeCell ref="G549:H549"/>
    <mergeCell ref="D416:E416"/>
    <mergeCell ref="G416:H416"/>
    <mergeCell ref="G579:H580"/>
    <mergeCell ref="C574:L574"/>
    <mergeCell ref="G553:H553"/>
    <mergeCell ref="D551:F551"/>
    <mergeCell ref="G522:H522"/>
    <mergeCell ref="G541:H541"/>
    <mergeCell ref="J524:L524"/>
    <mergeCell ref="J539:L539"/>
    <mergeCell ref="D541:E541"/>
    <mergeCell ref="C572:I572"/>
    <mergeCell ref="D520:E520"/>
    <mergeCell ref="G520:H520"/>
    <mergeCell ref="G551:H551"/>
    <mergeCell ref="J551:K551"/>
    <mergeCell ref="J541:K541"/>
    <mergeCell ref="J583:K583"/>
    <mergeCell ref="J569:K569"/>
    <mergeCell ref="J576:L577"/>
    <mergeCell ref="C556:I556"/>
    <mergeCell ref="D537:E537"/>
    <mergeCell ref="D522:E522"/>
    <mergeCell ref="J582:K582"/>
    <mergeCell ref="I579:I580"/>
    <mergeCell ref="J579:K580"/>
    <mergeCell ref="E582:F582"/>
    <mergeCell ref="G582:H582"/>
    <mergeCell ref="C577:F577"/>
    <mergeCell ref="D579:D580"/>
    <mergeCell ref="J549:L549"/>
    <mergeCell ref="J553:K553"/>
    <mergeCell ref="G562:H562"/>
    <mergeCell ref="G583:H583"/>
    <mergeCell ref="J581:K581"/>
    <mergeCell ref="E583:F583"/>
    <mergeCell ref="G518:H518"/>
    <mergeCell ref="C510:E510"/>
    <mergeCell ref="F510:L510"/>
    <mergeCell ref="C512:E512"/>
    <mergeCell ref="G514:H514"/>
    <mergeCell ref="D516:E516"/>
    <mergeCell ref="G516:H516"/>
    <mergeCell ref="C13:L13"/>
    <mergeCell ref="D588:D589"/>
    <mergeCell ref="E588:F589"/>
    <mergeCell ref="G588:H589"/>
    <mergeCell ref="J588:K589"/>
    <mergeCell ref="G418:H418"/>
    <mergeCell ref="D420:E420"/>
    <mergeCell ref="D535:E535"/>
    <mergeCell ref="G535:H535"/>
    <mergeCell ref="D518:E518"/>
    <mergeCell ref="C586:F586"/>
    <mergeCell ref="G560:H560"/>
    <mergeCell ref="G567:H567"/>
    <mergeCell ref="G569:H569"/>
    <mergeCell ref="G581:H581"/>
    <mergeCell ref="D564:E564"/>
    <mergeCell ref="G564:H564"/>
    <mergeCell ref="D490:I490"/>
    <mergeCell ref="D488:I488"/>
    <mergeCell ref="C508:L508"/>
    <mergeCell ref="C496:L496"/>
    <mergeCell ref="C498:D498"/>
    <mergeCell ref="E498:L498"/>
    <mergeCell ref="C500:E500"/>
    <mergeCell ref="C506:J506"/>
    <mergeCell ref="C507:L507"/>
    <mergeCell ref="C502:H502"/>
    <mergeCell ref="H500:I500"/>
    <mergeCell ref="E476:F476"/>
    <mergeCell ref="G476:H476"/>
    <mergeCell ref="J476:K476"/>
    <mergeCell ref="J447:K447"/>
    <mergeCell ref="G435:H435"/>
    <mergeCell ref="G447:H447"/>
    <mergeCell ref="C438:I438"/>
    <mergeCell ref="C467:I467"/>
    <mergeCell ref="E486:F486"/>
    <mergeCell ref="E485:F485"/>
    <mergeCell ref="G485:H485"/>
    <mergeCell ref="J485:K485"/>
    <mergeCell ref="G486:H486"/>
    <mergeCell ref="J486:K486"/>
    <mergeCell ref="J379:K379"/>
    <mergeCell ref="J380:K380"/>
    <mergeCell ref="J435:K435"/>
    <mergeCell ref="D445:F445"/>
    <mergeCell ref="J464:K464"/>
    <mergeCell ref="G462:H462"/>
    <mergeCell ref="C290:H290"/>
    <mergeCell ref="C294:J294"/>
    <mergeCell ref="D308:E308"/>
    <mergeCell ref="G308:H308"/>
    <mergeCell ref="G302:H302"/>
    <mergeCell ref="J445:K445"/>
    <mergeCell ref="C450:I450"/>
    <mergeCell ref="G454:H454"/>
    <mergeCell ref="D454:F454"/>
    <mergeCell ref="G420:H420"/>
    <mergeCell ref="D435:E435"/>
    <mergeCell ref="D464:E464"/>
    <mergeCell ref="G464:H464"/>
    <mergeCell ref="G456:H456"/>
    <mergeCell ref="D458:E458"/>
    <mergeCell ref="G445:H445"/>
    <mergeCell ref="D431:E431"/>
    <mergeCell ref="C425:E425"/>
    <mergeCell ref="G458:H458"/>
    <mergeCell ref="G427:H427"/>
    <mergeCell ref="D429:E429"/>
    <mergeCell ref="D447:F447"/>
    <mergeCell ref="G443:H443"/>
    <mergeCell ref="D304:E304"/>
    <mergeCell ref="G321:H321"/>
    <mergeCell ref="G377:H378"/>
    <mergeCell ref="D382:I382"/>
    <mergeCell ref="C319:E319"/>
    <mergeCell ref="G304:H304"/>
    <mergeCell ref="G314:H314"/>
    <mergeCell ref="G429:H429"/>
    <mergeCell ref="E377:F378"/>
    <mergeCell ref="E380:F380"/>
    <mergeCell ref="G380:H380"/>
    <mergeCell ref="C10:L11"/>
    <mergeCell ref="C29:L29"/>
    <mergeCell ref="C86:E86"/>
    <mergeCell ref="F86:L86"/>
    <mergeCell ref="G23:L23"/>
    <mergeCell ref="E25:G25"/>
    <mergeCell ref="J25:L25"/>
    <mergeCell ref="C37:F37"/>
    <mergeCell ref="G37:L37"/>
    <mergeCell ref="C16:L16"/>
    <mergeCell ref="H39:L39"/>
    <mergeCell ref="C25:D25"/>
    <mergeCell ref="H25:I25"/>
    <mergeCell ref="C28:L28"/>
    <mergeCell ref="C27:L27"/>
    <mergeCell ref="C33:L33"/>
    <mergeCell ref="C35:L35"/>
    <mergeCell ref="C34:L34"/>
    <mergeCell ref="G111:H111"/>
    <mergeCell ref="J127:K127"/>
    <mergeCell ref="D113:E113"/>
    <mergeCell ref="G113:H113"/>
    <mergeCell ref="J102:K102"/>
    <mergeCell ref="D96:E96"/>
    <mergeCell ref="D98:E98"/>
    <mergeCell ref="C15:L15"/>
    <mergeCell ref="C18:L19"/>
    <mergeCell ref="C21:F21"/>
    <mergeCell ref="G21:L21"/>
    <mergeCell ref="C23:F23"/>
    <mergeCell ref="C31:L32"/>
    <mergeCell ref="C39:G39"/>
    <mergeCell ref="C42:L43"/>
    <mergeCell ref="E57:F57"/>
    <mergeCell ref="C120:I120"/>
    <mergeCell ref="C132:I132"/>
    <mergeCell ref="C78:H78"/>
    <mergeCell ref="C82:J82"/>
    <mergeCell ref="C83:L83"/>
    <mergeCell ref="C84:L84"/>
    <mergeCell ref="D102:E102"/>
    <mergeCell ref="G102:H102"/>
    <mergeCell ref="J63:K63"/>
    <mergeCell ref="C76:E76"/>
    <mergeCell ref="H76:I76"/>
    <mergeCell ref="K76:L76"/>
    <mergeCell ref="D92:E92"/>
    <mergeCell ref="G94:H94"/>
    <mergeCell ref="D94:E94"/>
    <mergeCell ref="H64:I64"/>
    <mergeCell ref="E74:L74"/>
    <mergeCell ref="C88:E88"/>
    <mergeCell ref="G96:H96"/>
    <mergeCell ref="G98:H98"/>
    <mergeCell ref="J129:K129"/>
    <mergeCell ref="G109:H109"/>
    <mergeCell ref="D232:F232"/>
    <mergeCell ref="G201:H201"/>
    <mergeCell ref="D203:E203"/>
    <mergeCell ref="C225:I225"/>
    <mergeCell ref="G230:H230"/>
    <mergeCell ref="G232:H232"/>
    <mergeCell ref="G199:H199"/>
    <mergeCell ref="J117:K117"/>
    <mergeCell ref="G243:H243"/>
    <mergeCell ref="G136:H136"/>
    <mergeCell ref="G138:H138"/>
    <mergeCell ref="D243:F243"/>
    <mergeCell ref="G117:H117"/>
    <mergeCell ref="J232:K232"/>
    <mergeCell ref="J234:K234"/>
    <mergeCell ref="D234:F234"/>
    <mergeCell ref="C148:I148"/>
    <mergeCell ref="G234:H234"/>
    <mergeCell ref="G245:H245"/>
    <mergeCell ref="E265:F265"/>
    <mergeCell ref="G265:H265"/>
    <mergeCell ref="G250:H250"/>
    <mergeCell ref="E264:F264"/>
    <mergeCell ref="J259:L260"/>
    <mergeCell ref="D252:E252"/>
    <mergeCell ref="D262:D263"/>
    <mergeCell ref="C257:L257"/>
    <mergeCell ref="I262:I263"/>
    <mergeCell ref="J252:K252"/>
    <mergeCell ref="C255:I255"/>
    <mergeCell ref="J265:K265"/>
    <mergeCell ref="J222:K222"/>
    <mergeCell ref="J168:K168"/>
    <mergeCell ref="G264:H264"/>
    <mergeCell ref="D201:E201"/>
    <mergeCell ref="G216:H216"/>
    <mergeCell ref="G218:H218"/>
    <mergeCell ref="G207:H207"/>
    <mergeCell ref="D222:E222"/>
    <mergeCell ref="G222:H222"/>
    <mergeCell ref="C191:E191"/>
    <mergeCell ref="J169:K169"/>
    <mergeCell ref="C183:H183"/>
    <mergeCell ref="C181:E181"/>
    <mergeCell ref="H181:I181"/>
    <mergeCell ref="C177:L177"/>
    <mergeCell ref="G168:H168"/>
    <mergeCell ref="C179:D179"/>
    <mergeCell ref="D171:I171"/>
    <mergeCell ref="J264:K264"/>
    <mergeCell ref="G241:H241"/>
    <mergeCell ref="J262:K263"/>
    <mergeCell ref="D197:E197"/>
    <mergeCell ref="C193:E193"/>
    <mergeCell ref="G220:H220"/>
    <mergeCell ref="C237:I237"/>
    <mergeCell ref="G252:H252"/>
    <mergeCell ref="E273:F273"/>
    <mergeCell ref="G273:H273"/>
    <mergeCell ref="D267:I267"/>
    <mergeCell ref="G271:H272"/>
    <mergeCell ref="G262:H263"/>
    <mergeCell ref="D241:F241"/>
    <mergeCell ref="E262:F263"/>
    <mergeCell ref="C260:F260"/>
    <mergeCell ref="G266:H266"/>
    <mergeCell ref="E266:F266"/>
    <mergeCell ref="E271:F272"/>
    <mergeCell ref="G371:H371"/>
    <mergeCell ref="E370:F370"/>
    <mergeCell ref="C298:E298"/>
    <mergeCell ref="D306:E306"/>
    <mergeCell ref="F298:L298"/>
    <mergeCell ref="D377:D378"/>
    <mergeCell ref="D245:E245"/>
    <mergeCell ref="D271:D272"/>
    <mergeCell ref="E275:F275"/>
    <mergeCell ref="D310:E310"/>
    <mergeCell ref="G310:H310"/>
    <mergeCell ref="G306:H306"/>
    <mergeCell ref="C286:D286"/>
    <mergeCell ref="D278:I278"/>
    <mergeCell ref="E286:L286"/>
    <mergeCell ref="C288:E288"/>
    <mergeCell ref="J266:K266"/>
    <mergeCell ref="D276:I276"/>
    <mergeCell ref="J276:K276"/>
    <mergeCell ref="J273:K273"/>
    <mergeCell ref="E274:F274"/>
    <mergeCell ref="G274:H274"/>
    <mergeCell ref="C300:E300"/>
    <mergeCell ref="J358:K358"/>
    <mergeCell ref="G312:H312"/>
    <mergeCell ref="C363:L363"/>
    <mergeCell ref="J271:K272"/>
    <mergeCell ref="G329:H329"/>
    <mergeCell ref="J329:K329"/>
    <mergeCell ref="J339:K339"/>
    <mergeCell ref="G356:H356"/>
    <mergeCell ref="J341:K341"/>
    <mergeCell ref="G325:H325"/>
    <mergeCell ref="G339:H339"/>
    <mergeCell ref="G350:H350"/>
    <mergeCell ref="C344:I344"/>
    <mergeCell ref="D352:E352"/>
    <mergeCell ref="G341:H341"/>
    <mergeCell ref="G348:H348"/>
    <mergeCell ref="D348:F348"/>
    <mergeCell ref="D339:F339"/>
    <mergeCell ref="K288:L288"/>
    <mergeCell ref="C58:D58"/>
    <mergeCell ref="J100:L100"/>
    <mergeCell ref="J115:L115"/>
    <mergeCell ref="J125:L125"/>
    <mergeCell ref="J143:L143"/>
    <mergeCell ref="G92:H92"/>
    <mergeCell ref="G90:H90"/>
    <mergeCell ref="C66:L66"/>
    <mergeCell ref="C60:G60"/>
    <mergeCell ref="C62:H62"/>
    <mergeCell ref="G143:H143"/>
    <mergeCell ref="G100:H100"/>
    <mergeCell ref="D140:E140"/>
    <mergeCell ref="G140:H140"/>
    <mergeCell ref="D136:F136"/>
    <mergeCell ref="C107:E107"/>
    <mergeCell ref="D129:F129"/>
    <mergeCell ref="D127:F127"/>
    <mergeCell ref="G129:H129"/>
    <mergeCell ref="G125:H125"/>
    <mergeCell ref="G127:H127"/>
    <mergeCell ref="G115:H115"/>
    <mergeCell ref="D117:E117"/>
    <mergeCell ref="D111:E111"/>
    <mergeCell ref="C64:D64"/>
    <mergeCell ref="C74:D74"/>
    <mergeCell ref="D323:E323"/>
    <mergeCell ref="J267:K267"/>
    <mergeCell ref="C269:F269"/>
    <mergeCell ref="J152:L153"/>
    <mergeCell ref="D155:D156"/>
    <mergeCell ref="E155:F156"/>
    <mergeCell ref="G155:H156"/>
    <mergeCell ref="I155:I156"/>
    <mergeCell ref="G205:H205"/>
    <mergeCell ref="D169:I169"/>
    <mergeCell ref="D145:E145"/>
    <mergeCell ref="G145:H145"/>
    <mergeCell ref="C153:F153"/>
    <mergeCell ref="C150:L150"/>
    <mergeCell ref="J145:K145"/>
    <mergeCell ref="J155:K156"/>
    <mergeCell ref="C296:L296"/>
    <mergeCell ref="G275:H275"/>
    <mergeCell ref="C284:L284"/>
    <mergeCell ref="G323:H323"/>
    <mergeCell ref="J314:K314"/>
    <mergeCell ref="J275:K275"/>
    <mergeCell ref="D216:E216"/>
    <mergeCell ref="J365:L366"/>
    <mergeCell ref="C366:F366"/>
    <mergeCell ref="G337:H337"/>
    <mergeCell ref="H288:I288"/>
    <mergeCell ref="C295:L295"/>
    <mergeCell ref="J274:K274"/>
    <mergeCell ref="G379:H379"/>
    <mergeCell ref="C394:E394"/>
    <mergeCell ref="D329:E329"/>
    <mergeCell ref="G352:H352"/>
    <mergeCell ref="G372:H372"/>
    <mergeCell ref="D341:F341"/>
    <mergeCell ref="G327:H327"/>
    <mergeCell ref="D325:E325"/>
    <mergeCell ref="C332:I332"/>
    <mergeCell ref="D314:E314"/>
    <mergeCell ref="C375:F375"/>
    <mergeCell ref="E368:F369"/>
    <mergeCell ref="D368:D369"/>
    <mergeCell ref="D373:I373"/>
    <mergeCell ref="C361:I361"/>
    <mergeCell ref="G370:H370"/>
    <mergeCell ref="D218:E218"/>
    <mergeCell ref="G167:H167"/>
    <mergeCell ref="D164:D165"/>
    <mergeCell ref="E167:F167"/>
    <mergeCell ref="E168:F168"/>
    <mergeCell ref="J171:K171"/>
    <mergeCell ref="J158:K158"/>
    <mergeCell ref="D207:E207"/>
    <mergeCell ref="C212:E212"/>
    <mergeCell ref="G214:H214"/>
    <mergeCell ref="J207:K207"/>
    <mergeCell ref="D160:I160"/>
    <mergeCell ref="E164:F165"/>
    <mergeCell ref="G164:H165"/>
    <mergeCell ref="C162:F162"/>
    <mergeCell ref="J160:K160"/>
    <mergeCell ref="J166:K166"/>
    <mergeCell ref="J167:K167"/>
    <mergeCell ref="G203:H203"/>
    <mergeCell ref="D199:E199"/>
    <mergeCell ref="E158:F158"/>
    <mergeCell ref="D45:E45"/>
    <mergeCell ref="F45:G45"/>
    <mergeCell ref="C48:L49"/>
    <mergeCell ref="D51:G51"/>
    <mergeCell ref="I51:L51"/>
    <mergeCell ref="J278:K278"/>
    <mergeCell ref="J164:K165"/>
    <mergeCell ref="K181:L181"/>
    <mergeCell ref="C189:L189"/>
    <mergeCell ref="G195:H195"/>
    <mergeCell ref="G158:H158"/>
    <mergeCell ref="E159:F159"/>
    <mergeCell ref="E166:F166"/>
    <mergeCell ref="G166:H166"/>
    <mergeCell ref="J159:K159"/>
    <mergeCell ref="G197:H197"/>
    <mergeCell ref="F191:L191"/>
    <mergeCell ref="C187:J187"/>
    <mergeCell ref="C188:L188"/>
    <mergeCell ref="G159:H159"/>
    <mergeCell ref="J157:K157"/>
    <mergeCell ref="E157:F157"/>
    <mergeCell ref="E179:L179"/>
    <mergeCell ref="G157:H157"/>
    <mergeCell ref="C54:L55"/>
    <mergeCell ref="C72:L72"/>
    <mergeCell ref="C57:D57"/>
    <mergeCell ref="C670:E670"/>
    <mergeCell ref="C646:L646"/>
    <mergeCell ref="G368:H369"/>
    <mergeCell ref="I368:I369"/>
    <mergeCell ref="J368:K369"/>
    <mergeCell ref="E372:F372"/>
    <mergeCell ref="F631:G631"/>
    <mergeCell ref="K394:L394"/>
    <mergeCell ref="J384:K384"/>
    <mergeCell ref="J381:K381"/>
    <mergeCell ref="J382:K382"/>
    <mergeCell ref="E381:F381"/>
    <mergeCell ref="H394:I394"/>
    <mergeCell ref="D384:I384"/>
    <mergeCell ref="C390:L390"/>
    <mergeCell ref="E392:L392"/>
    <mergeCell ref="D474:D475"/>
    <mergeCell ref="E474:F475"/>
    <mergeCell ref="C402:L402"/>
    <mergeCell ref="J474:K475"/>
    <mergeCell ref="G474:H475"/>
    <mergeCell ref="C694:L695"/>
    <mergeCell ref="C682:L684"/>
    <mergeCell ref="C688:L689"/>
    <mergeCell ref="D690:E690"/>
    <mergeCell ref="G690:J690"/>
    <mergeCell ref="G477:H477"/>
    <mergeCell ref="C674:F674"/>
    <mergeCell ref="C664:G665"/>
    <mergeCell ref="C481:F481"/>
    <mergeCell ref="D483:D484"/>
    <mergeCell ref="E483:F484"/>
    <mergeCell ref="G483:H484"/>
    <mergeCell ref="J483:K484"/>
    <mergeCell ref="J478:K478"/>
    <mergeCell ref="E478:F478"/>
    <mergeCell ref="G478:H478"/>
    <mergeCell ref="D479:I479"/>
    <mergeCell ref="J479:K479"/>
    <mergeCell ref="J477:K477"/>
    <mergeCell ref="E477:F477"/>
    <mergeCell ref="E487:F487"/>
    <mergeCell ref="G487:H487"/>
    <mergeCell ref="J490:K490"/>
    <mergeCell ref="J488:K488"/>
    <mergeCell ref="G358:H358"/>
    <mergeCell ref="D691:J691"/>
    <mergeCell ref="C396:H396"/>
    <mergeCell ref="E379:F379"/>
    <mergeCell ref="C404:E404"/>
    <mergeCell ref="D358:E358"/>
    <mergeCell ref="C392:D392"/>
    <mergeCell ref="G381:H381"/>
    <mergeCell ref="G433:H433"/>
    <mergeCell ref="C401:L401"/>
    <mergeCell ref="J471:L472"/>
    <mergeCell ref="I474:I475"/>
    <mergeCell ref="F404:L404"/>
    <mergeCell ref="G431:H431"/>
    <mergeCell ref="C406:E406"/>
    <mergeCell ref="C400:J400"/>
    <mergeCell ref="D412:E412"/>
    <mergeCell ref="C472:F472"/>
    <mergeCell ref="G412:H412"/>
    <mergeCell ref="D414:E414"/>
    <mergeCell ref="G414:H414"/>
    <mergeCell ref="J373:K373"/>
    <mergeCell ref="J377:K378"/>
    <mergeCell ref="E371:F371"/>
    <mergeCell ref="C679:L681"/>
    <mergeCell ref="D560:F560"/>
    <mergeCell ref="C669:D669"/>
    <mergeCell ref="C655:G655"/>
    <mergeCell ref="C657:G658"/>
    <mergeCell ref="C677:L678"/>
    <mergeCell ref="C659:G660"/>
    <mergeCell ref="C672:F672"/>
    <mergeCell ref="C673:F673"/>
    <mergeCell ref="J584:K584"/>
    <mergeCell ref="E581:F581"/>
    <mergeCell ref="D569:E569"/>
    <mergeCell ref="J593:K593"/>
    <mergeCell ref="E591:F591"/>
    <mergeCell ref="E592:F592"/>
    <mergeCell ref="G592:H592"/>
    <mergeCell ref="J592:K592"/>
    <mergeCell ref="E590:F590"/>
    <mergeCell ref="G590:H590"/>
    <mergeCell ref="J590:K590"/>
    <mergeCell ref="D610:H610"/>
    <mergeCell ref="I610:L610"/>
    <mergeCell ref="C601:L602"/>
    <mergeCell ref="D584:I584"/>
  </mergeCells>
  <phoneticPr fontId="0" type="noConversion"/>
  <conditionalFormatting sqref="C83:L84 F86 E179 C188:L189 F191 E286 C295:L296 F298 E392 C401:L402 F404 E498 C507:L508 F510">
    <cfRule type="containsBlanks" dxfId="49" priority="49" stopIfTrue="1">
      <formula>LEN(TRIM(C83))=0</formula>
    </cfRule>
  </conditionalFormatting>
  <conditionalFormatting sqref="G92 G94 G96 G98 G111 G113 G127 G138 G140 G197 G199 G201 G203 G243 G245 G304 G306 G308 G310 G350 G352 G410 G412 G414 G416 G456 G458 G516 G518 G520 G522 G562 G564 G216 G339">
    <cfRule type="containsText" dxfId="48" priority="48" stopIfTrue="1" operator="containsText" text="Please Enter Value">
      <formula>NOT(ISERROR(SEARCH("Please Enter Value",G92)))</formula>
    </cfRule>
  </conditionalFormatting>
  <conditionalFormatting sqref="G323">
    <cfRule type="containsText" dxfId="47" priority="47" stopIfTrue="1" operator="containsText" text="Please Enter Value">
      <formula>NOT(ISERROR(SEARCH("Please Enter Value",G323)))</formula>
    </cfRule>
  </conditionalFormatting>
  <conditionalFormatting sqref="G429">
    <cfRule type="containsText" dxfId="46" priority="46" stopIfTrue="1" operator="containsText" text="Please Enter Value">
      <formula>NOT(ISERROR(SEARCH("Please Enter Value",G429)))</formula>
    </cfRule>
  </conditionalFormatting>
  <conditionalFormatting sqref="G535">
    <cfRule type="containsText" dxfId="45" priority="45" stopIfTrue="1" operator="containsText" text="Please Enter Value">
      <formula>NOT(ISERROR(SEARCH("Please Enter Value",G535)))</formula>
    </cfRule>
  </conditionalFormatting>
  <conditionalFormatting sqref="D51 I51">
    <cfRule type="containsBlanks" dxfId="44" priority="44" stopIfTrue="1">
      <formula>LEN(TRIM(D51))=0</formula>
    </cfRule>
  </conditionalFormatting>
  <conditionalFormatting sqref="E74">
    <cfRule type="containsBlanks" dxfId="43" priority="42" stopIfTrue="1">
      <formula>LEN(TRIM(E74))=0</formula>
    </cfRule>
  </conditionalFormatting>
  <conditionalFormatting sqref="G21 G23 E25 J25 C28:C29 C33:C35 G37 H39">
    <cfRule type="containsBlanks" dxfId="42" priority="41" stopIfTrue="1">
      <formula>LEN(TRIM(C21))=0</formula>
    </cfRule>
  </conditionalFormatting>
  <conditionalFormatting sqref="K98">
    <cfRule type="containsBlanks" dxfId="41" priority="39" stopIfTrue="1">
      <formula>LEN(TRIM(K98))=0</formula>
    </cfRule>
  </conditionalFormatting>
  <conditionalFormatting sqref="K113">
    <cfRule type="containsBlanks" dxfId="40" priority="38" stopIfTrue="1">
      <formula>LEN(TRIM(K113))=0</formula>
    </cfRule>
  </conditionalFormatting>
  <conditionalFormatting sqref="K123">
    <cfRule type="containsBlanks" dxfId="39" priority="37" stopIfTrue="1">
      <formula>LEN(TRIM(K123))=0</formula>
    </cfRule>
  </conditionalFormatting>
  <conditionalFormatting sqref="K141">
    <cfRule type="containsBlanks" dxfId="38" priority="36" stopIfTrue="1">
      <formula>LEN(TRIM(K141))=0</formula>
    </cfRule>
  </conditionalFormatting>
  <conditionalFormatting sqref="D733 H733 F743 F745 E747 K743 K745">
    <cfRule type="containsBlanks" dxfId="37" priority="35" stopIfTrue="1">
      <formula>LEN(TRIM(D733))=0</formula>
    </cfRule>
  </conditionalFormatting>
  <conditionalFormatting sqref="K203">
    <cfRule type="containsBlanks" dxfId="36" priority="34" stopIfTrue="1">
      <formula>LEN(TRIM(K203))=0</formula>
    </cfRule>
  </conditionalFormatting>
  <conditionalFormatting sqref="K248">
    <cfRule type="containsBlanks" dxfId="35" priority="31" stopIfTrue="1">
      <formula>LEN(TRIM(K248))=0</formula>
    </cfRule>
  </conditionalFormatting>
  <conditionalFormatting sqref="K354">
    <cfRule type="containsBlanks" dxfId="34" priority="27" stopIfTrue="1">
      <formula>LEN(TRIM(K354))=0</formula>
    </cfRule>
  </conditionalFormatting>
  <conditionalFormatting sqref="K310">
    <cfRule type="containsBlanks" dxfId="33" priority="30" stopIfTrue="1">
      <formula>LEN(TRIM(K310))=0</formula>
    </cfRule>
  </conditionalFormatting>
  <conditionalFormatting sqref="K460">
    <cfRule type="containsBlanks" dxfId="32" priority="23" stopIfTrue="1">
      <formula>LEN(TRIM(K460))=0</formula>
    </cfRule>
  </conditionalFormatting>
  <conditionalFormatting sqref="K416">
    <cfRule type="containsBlanks" dxfId="31" priority="26" stopIfTrue="1">
      <formula>LEN(TRIM(K416))=0</formula>
    </cfRule>
  </conditionalFormatting>
  <conditionalFormatting sqref="K522">
    <cfRule type="containsBlanks" dxfId="30" priority="22" stopIfTrue="1">
      <formula>LEN(TRIM(K522))=0</formula>
    </cfRule>
  </conditionalFormatting>
  <conditionalFormatting sqref="K565">
    <cfRule type="containsBlanks" dxfId="29" priority="19" stopIfTrue="1">
      <formula>LEN(TRIM(K565))=0</formula>
    </cfRule>
  </conditionalFormatting>
  <conditionalFormatting sqref="K111">
    <cfRule type="containsBlanks" dxfId="28" priority="18" stopIfTrue="1">
      <formula>LEN(TRIM(K111))=0</formula>
    </cfRule>
  </conditionalFormatting>
  <conditionalFormatting sqref="J123">
    <cfRule type="containsBlanks" dxfId="27" priority="17" stopIfTrue="1">
      <formula>LEN(TRIM(J123))=0</formula>
    </cfRule>
  </conditionalFormatting>
  <conditionalFormatting sqref="K218">
    <cfRule type="containsBlanks" dxfId="26" priority="16" stopIfTrue="1">
      <formula>LEN(TRIM(K218))=0</formula>
    </cfRule>
  </conditionalFormatting>
  <conditionalFormatting sqref="K228">
    <cfRule type="containsBlanks" dxfId="25" priority="15" stopIfTrue="1">
      <formula>LEN(TRIM(K228))=0</formula>
    </cfRule>
  </conditionalFormatting>
  <conditionalFormatting sqref="K216">
    <cfRule type="containsBlanks" dxfId="24" priority="14" stopIfTrue="1">
      <formula>LEN(TRIM(K216))=0</formula>
    </cfRule>
  </conditionalFormatting>
  <conditionalFormatting sqref="J228">
    <cfRule type="containsBlanks" dxfId="23" priority="13" stopIfTrue="1">
      <formula>LEN(TRIM(J228))=0</formula>
    </cfRule>
  </conditionalFormatting>
  <conditionalFormatting sqref="K325">
    <cfRule type="containsBlanks" dxfId="22" priority="12" stopIfTrue="1">
      <formula>LEN(TRIM(K325))=0</formula>
    </cfRule>
  </conditionalFormatting>
  <conditionalFormatting sqref="K335">
    <cfRule type="containsBlanks" dxfId="21" priority="11" stopIfTrue="1">
      <formula>LEN(TRIM(K335))=0</formula>
    </cfRule>
  </conditionalFormatting>
  <conditionalFormatting sqref="K323">
    <cfRule type="containsBlanks" dxfId="20" priority="10" stopIfTrue="1">
      <formula>LEN(TRIM(K323))=0</formula>
    </cfRule>
  </conditionalFormatting>
  <conditionalFormatting sqref="J335">
    <cfRule type="containsBlanks" dxfId="19" priority="9" stopIfTrue="1">
      <formula>LEN(TRIM(J335))=0</formula>
    </cfRule>
  </conditionalFormatting>
  <conditionalFormatting sqref="K431">
    <cfRule type="containsBlanks" dxfId="18" priority="8" stopIfTrue="1">
      <formula>LEN(TRIM(K431))=0</formula>
    </cfRule>
  </conditionalFormatting>
  <conditionalFormatting sqref="K441">
    <cfRule type="containsBlanks" dxfId="17" priority="7" stopIfTrue="1">
      <formula>LEN(TRIM(K441))=0</formula>
    </cfRule>
  </conditionalFormatting>
  <conditionalFormatting sqref="K429">
    <cfRule type="containsBlanks" dxfId="16" priority="6" stopIfTrue="1">
      <formula>LEN(TRIM(K429))=0</formula>
    </cfRule>
  </conditionalFormatting>
  <conditionalFormatting sqref="J441">
    <cfRule type="containsBlanks" dxfId="15" priority="5" stopIfTrue="1">
      <formula>LEN(TRIM(J441))=0</formula>
    </cfRule>
  </conditionalFormatting>
  <conditionalFormatting sqref="K537">
    <cfRule type="containsBlanks" dxfId="14" priority="4" stopIfTrue="1">
      <formula>LEN(TRIM(K537))=0</formula>
    </cfRule>
  </conditionalFormatting>
  <conditionalFormatting sqref="K547">
    <cfRule type="containsBlanks" dxfId="13" priority="3" stopIfTrue="1">
      <formula>LEN(TRIM(K547))=0</formula>
    </cfRule>
  </conditionalFormatting>
  <conditionalFormatting sqref="K535">
    <cfRule type="containsBlanks" dxfId="12" priority="2" stopIfTrue="1">
      <formula>LEN(TRIM(K535))=0</formula>
    </cfRule>
  </conditionalFormatting>
  <conditionalFormatting sqref="J547">
    <cfRule type="containsBlanks" dxfId="11" priority="1" stopIfTrue="1">
      <formula>LEN(TRIM(J547))=0</formula>
    </cfRule>
  </conditionalFormatting>
  <dataValidations count="8">
    <dataValidation type="whole" allowBlank="1" showInputMessage="1" showErrorMessage="1" sqref="G264:H266 G581:H583 G370:H372 G476:H478 G157:H159" xr:uid="{BBBB1F3B-B972-497A-9B39-008AEF4740A0}">
      <formula1>0</formula1>
      <formula2>10000</formula2>
    </dataValidation>
    <dataValidation type="whole" allowBlank="1" showInputMessage="1" showErrorMessage="1" sqref="G273:H275 G485:H487 G590:H592 G379:H381 G166:H168" xr:uid="{741DCF63-BD74-48D8-B889-768C5843CF92}">
      <formula1>0</formula1>
      <formula2>1000000</formula2>
    </dataValidation>
    <dataValidation type="whole" allowBlank="1" showInputMessage="1" showErrorMessage="1" sqref="G420:H421 G207:H208 G314:H315 G102:H103 G526:H527" xr:uid="{BB803427-A3EF-44DF-B80E-1FC1C1984DFC}">
      <formula1>0</formula1>
      <formula2>20000000000</formula2>
    </dataValidation>
    <dataValidation type="list" allowBlank="1" showInputMessage="1" showErrorMessage="1" sqref="E57:F57" xr:uid="{3125267B-4AF9-4E97-9D96-95DAA9B13C44}">
      <formula1>$N$57:$R$57</formula1>
    </dataValidation>
    <dataValidation type="list" allowBlank="1" showInputMessage="1" showErrorMessage="1" sqref="C64:D64" xr:uid="{357945DF-91F6-4ED3-933E-9CC2D2A55F80}">
      <formula1>$N$64:$R$64</formula1>
    </dataValidation>
    <dataValidation type="list" allowBlank="1" showInputMessage="1" showErrorMessage="1" sqref="G136:H136 G560:H560 G454:H454 G348:H348 G241:H241" xr:uid="{D1698BE3-5A96-4880-A1E9-647908E19EE5}">
      <formula1>$N$136:$Q$136</formula1>
    </dataValidation>
    <dataValidation type="list" allowBlank="1" showInputMessage="1" showErrorMessage="1" sqref="E166:F168 E590:F592 E485:F487 E379:F381 E273:F275" xr:uid="{FCEDD6F3-1B58-43E9-9BCD-54409021FF06}">
      <formula1>$N$166:$U$166</formula1>
    </dataValidation>
    <dataValidation type="decimal" operator="greaterThanOrEqual" allowBlank="1" showInputMessage="1" showErrorMessage="1" errorTitle="Invalid Value" error="Entered value must be at least VND 10,000,000." sqref="G111:H111 G113:H113 G216:H216 G218:H218 G323:H323 G325:H325 G429:H429 G431:H431 G535:H535 G537:H537" xr:uid="{734F932C-A779-4BFD-81B6-128B349FEE19}">
      <formula1>10000000</formula1>
    </dataValidation>
  </dataValidations>
  <pageMargins left="0.7" right="0.7" top="0.35" bottom="0.3" header="0.2" footer="0.2"/>
  <pageSetup scale="62" fitToHeight="0" orientation="portrait" r:id="rId1"/>
  <headerFooter>
    <oddFooter>&amp;LUW-QPF-P-001-01-B</oddFooter>
  </headerFooter>
  <rowBreaks count="7" manualBreakCount="7">
    <brk id="69" max="16383" man="1"/>
    <brk id="174" max="16383" man="1"/>
    <brk id="281" max="16383" man="1"/>
    <brk id="387" max="16383" man="1"/>
    <brk id="493" max="16383" man="1"/>
    <brk id="598" max="16383" man="1"/>
    <brk id="685" min="1" max="12" man="1"/>
  </rowBreaks>
  <drawing r:id="rId2"/>
  <legacyDrawing r:id="rId3"/>
  <mc:AlternateContent xmlns:mc="http://schemas.openxmlformats.org/markup-compatibility/2006">
    <mc:Choice Requires="x14">
      <controls>
        <mc:AlternateContent xmlns:mc="http://schemas.openxmlformats.org/markup-compatibility/2006">
          <mc:Choice Requires="x14">
            <control shapeId="1097" r:id="rId4" name="Check Box 73">
              <controlPr locked="0" defaultSize="0" autoFill="0" autoLine="0" autoPict="0">
                <anchor moveWithCells="1">
                  <from>
                    <xdr:col>6</xdr:col>
                    <xdr:colOff>527050</xdr:colOff>
                    <xdr:row>75</xdr:row>
                    <xdr:rowOff>31750</xdr:rowOff>
                  </from>
                  <to>
                    <xdr:col>6</xdr:col>
                    <xdr:colOff>717550</xdr:colOff>
                    <xdr:row>76</xdr:row>
                    <xdr:rowOff>25400</xdr:rowOff>
                  </to>
                </anchor>
              </controlPr>
            </control>
          </mc:Choice>
        </mc:AlternateContent>
        <mc:AlternateContent xmlns:mc="http://schemas.openxmlformats.org/markup-compatibility/2006">
          <mc:Choice Requires="x14">
            <control shapeId="1098" r:id="rId5" name="Check Box 74">
              <controlPr locked="0" defaultSize="0" autoFill="0" autoLine="0" autoPict="0">
                <anchor moveWithCells="1">
                  <from>
                    <xdr:col>9</xdr:col>
                    <xdr:colOff>501650</xdr:colOff>
                    <xdr:row>75</xdr:row>
                    <xdr:rowOff>31750</xdr:rowOff>
                  </from>
                  <to>
                    <xdr:col>9</xdr:col>
                    <xdr:colOff>692150</xdr:colOff>
                    <xdr:row>76</xdr:row>
                    <xdr:rowOff>25400</xdr:rowOff>
                  </to>
                </anchor>
              </controlPr>
            </control>
          </mc:Choice>
        </mc:AlternateContent>
        <mc:AlternateContent xmlns:mc="http://schemas.openxmlformats.org/markup-compatibility/2006">
          <mc:Choice Requires="x14">
            <control shapeId="1099" r:id="rId6" name="Check Box 75">
              <controlPr locked="0" defaultSize="0" autoFill="0" autoLine="0" autoPict="0">
                <anchor moveWithCells="1">
                  <from>
                    <xdr:col>2</xdr:col>
                    <xdr:colOff>501650</xdr:colOff>
                    <xdr:row>79</xdr:row>
                    <xdr:rowOff>25400</xdr:rowOff>
                  </from>
                  <to>
                    <xdr:col>2</xdr:col>
                    <xdr:colOff>692150</xdr:colOff>
                    <xdr:row>80</xdr:row>
                    <xdr:rowOff>12700</xdr:rowOff>
                  </to>
                </anchor>
              </controlPr>
            </control>
          </mc:Choice>
        </mc:AlternateContent>
        <mc:AlternateContent xmlns:mc="http://schemas.openxmlformats.org/markup-compatibility/2006">
          <mc:Choice Requires="x14">
            <control shapeId="1100" r:id="rId7" name="Check Box 76">
              <controlPr locked="0" defaultSize="0" autoFill="0" autoLine="0" autoPict="0">
                <anchor moveWithCells="1">
                  <from>
                    <xdr:col>4</xdr:col>
                    <xdr:colOff>501650</xdr:colOff>
                    <xdr:row>79</xdr:row>
                    <xdr:rowOff>25400</xdr:rowOff>
                  </from>
                  <to>
                    <xdr:col>4</xdr:col>
                    <xdr:colOff>692150</xdr:colOff>
                    <xdr:row>80</xdr:row>
                    <xdr:rowOff>12700</xdr:rowOff>
                  </to>
                </anchor>
              </controlPr>
            </control>
          </mc:Choice>
        </mc:AlternateContent>
        <mc:AlternateContent xmlns:mc="http://schemas.openxmlformats.org/markup-compatibility/2006">
          <mc:Choice Requires="x14">
            <control shapeId="1106" r:id="rId8" name="Check Box 82">
              <controlPr locked="0" defaultSize="0" autoFill="0" autoLine="0" autoPict="0">
                <anchor moveWithCells="1">
                  <from>
                    <xdr:col>7</xdr:col>
                    <xdr:colOff>527050</xdr:colOff>
                    <xdr:row>653</xdr:row>
                    <xdr:rowOff>31750</xdr:rowOff>
                  </from>
                  <to>
                    <xdr:col>7</xdr:col>
                    <xdr:colOff>717550</xdr:colOff>
                    <xdr:row>653</xdr:row>
                    <xdr:rowOff>177800</xdr:rowOff>
                  </to>
                </anchor>
              </controlPr>
            </control>
          </mc:Choice>
        </mc:AlternateContent>
        <mc:AlternateContent xmlns:mc="http://schemas.openxmlformats.org/markup-compatibility/2006">
          <mc:Choice Requires="x14">
            <control shapeId="1107" r:id="rId9" name="Check Box 83">
              <controlPr locked="0" defaultSize="0" autoFill="0" autoLine="0" autoPict="0">
                <anchor moveWithCells="1">
                  <from>
                    <xdr:col>9</xdr:col>
                    <xdr:colOff>584200</xdr:colOff>
                    <xdr:row>653</xdr:row>
                    <xdr:rowOff>31750</xdr:rowOff>
                  </from>
                  <to>
                    <xdr:col>10</xdr:col>
                    <xdr:colOff>25400</xdr:colOff>
                    <xdr:row>653</xdr:row>
                    <xdr:rowOff>177800</xdr:rowOff>
                  </to>
                </anchor>
              </controlPr>
            </control>
          </mc:Choice>
        </mc:AlternateContent>
        <mc:AlternateContent xmlns:mc="http://schemas.openxmlformats.org/markup-compatibility/2006">
          <mc:Choice Requires="x14">
            <control shapeId="1108" r:id="rId10" name="Check Box 84">
              <controlPr locked="0" defaultSize="0" autoFill="0" autoLine="0" autoPict="0">
                <anchor moveWithCells="1">
                  <from>
                    <xdr:col>7</xdr:col>
                    <xdr:colOff>527050</xdr:colOff>
                    <xdr:row>656</xdr:row>
                    <xdr:rowOff>31750</xdr:rowOff>
                  </from>
                  <to>
                    <xdr:col>7</xdr:col>
                    <xdr:colOff>717550</xdr:colOff>
                    <xdr:row>656</xdr:row>
                    <xdr:rowOff>177800</xdr:rowOff>
                  </to>
                </anchor>
              </controlPr>
            </control>
          </mc:Choice>
        </mc:AlternateContent>
        <mc:AlternateContent xmlns:mc="http://schemas.openxmlformats.org/markup-compatibility/2006">
          <mc:Choice Requires="x14">
            <control shapeId="1109" r:id="rId11" name="Check Box 85">
              <controlPr locked="0" defaultSize="0" autoFill="0" autoLine="0" autoPict="0">
                <anchor moveWithCells="1">
                  <from>
                    <xdr:col>9</xdr:col>
                    <xdr:colOff>584200</xdr:colOff>
                    <xdr:row>656</xdr:row>
                    <xdr:rowOff>31750</xdr:rowOff>
                  </from>
                  <to>
                    <xdr:col>10</xdr:col>
                    <xdr:colOff>25400</xdr:colOff>
                    <xdr:row>656</xdr:row>
                    <xdr:rowOff>177800</xdr:rowOff>
                  </to>
                </anchor>
              </controlPr>
            </control>
          </mc:Choice>
        </mc:AlternateContent>
        <mc:AlternateContent xmlns:mc="http://schemas.openxmlformats.org/markup-compatibility/2006">
          <mc:Choice Requires="x14">
            <control shapeId="1110" r:id="rId12" name="Check Box 86">
              <controlPr locked="0" defaultSize="0" autoFill="0" autoLine="0" autoPict="0">
                <anchor moveWithCells="1">
                  <from>
                    <xdr:col>7</xdr:col>
                    <xdr:colOff>527050</xdr:colOff>
                    <xdr:row>661</xdr:row>
                    <xdr:rowOff>31750</xdr:rowOff>
                  </from>
                  <to>
                    <xdr:col>7</xdr:col>
                    <xdr:colOff>717550</xdr:colOff>
                    <xdr:row>661</xdr:row>
                    <xdr:rowOff>177800</xdr:rowOff>
                  </to>
                </anchor>
              </controlPr>
            </control>
          </mc:Choice>
        </mc:AlternateContent>
        <mc:AlternateContent xmlns:mc="http://schemas.openxmlformats.org/markup-compatibility/2006">
          <mc:Choice Requires="x14">
            <control shapeId="1111" r:id="rId13" name="Check Box 87">
              <controlPr locked="0" defaultSize="0" autoFill="0" autoLine="0" autoPict="0">
                <anchor moveWithCells="1">
                  <from>
                    <xdr:col>9</xdr:col>
                    <xdr:colOff>584200</xdr:colOff>
                    <xdr:row>661</xdr:row>
                    <xdr:rowOff>31750</xdr:rowOff>
                  </from>
                  <to>
                    <xdr:col>10</xdr:col>
                    <xdr:colOff>25400</xdr:colOff>
                    <xdr:row>661</xdr:row>
                    <xdr:rowOff>177800</xdr:rowOff>
                  </to>
                </anchor>
              </controlPr>
            </control>
          </mc:Choice>
        </mc:AlternateContent>
        <mc:AlternateContent xmlns:mc="http://schemas.openxmlformats.org/markup-compatibility/2006">
          <mc:Choice Requires="x14">
            <control shapeId="1112" r:id="rId14" name="Check Box 88">
              <controlPr locked="0" defaultSize="0" autoFill="0" autoLine="0" autoPict="0">
                <anchor moveWithCells="1">
                  <from>
                    <xdr:col>7</xdr:col>
                    <xdr:colOff>527050</xdr:colOff>
                    <xdr:row>668</xdr:row>
                    <xdr:rowOff>31750</xdr:rowOff>
                  </from>
                  <to>
                    <xdr:col>7</xdr:col>
                    <xdr:colOff>717550</xdr:colOff>
                    <xdr:row>668</xdr:row>
                    <xdr:rowOff>177800</xdr:rowOff>
                  </to>
                </anchor>
              </controlPr>
            </control>
          </mc:Choice>
        </mc:AlternateContent>
        <mc:AlternateContent xmlns:mc="http://schemas.openxmlformats.org/markup-compatibility/2006">
          <mc:Choice Requires="x14">
            <control shapeId="1113" r:id="rId15" name="Check Box 89">
              <controlPr locked="0" defaultSize="0" autoFill="0" autoLine="0" autoPict="0">
                <anchor moveWithCells="1">
                  <from>
                    <xdr:col>9</xdr:col>
                    <xdr:colOff>584200</xdr:colOff>
                    <xdr:row>668</xdr:row>
                    <xdr:rowOff>31750</xdr:rowOff>
                  </from>
                  <to>
                    <xdr:col>10</xdr:col>
                    <xdr:colOff>25400</xdr:colOff>
                    <xdr:row>668</xdr:row>
                    <xdr:rowOff>177800</xdr:rowOff>
                  </to>
                </anchor>
              </controlPr>
            </control>
          </mc:Choice>
        </mc:AlternateContent>
        <mc:AlternateContent xmlns:mc="http://schemas.openxmlformats.org/markup-compatibility/2006">
          <mc:Choice Requires="x14">
            <control shapeId="1114" r:id="rId16" name="Check Box 90">
              <controlPr locked="0" defaultSize="0" autoFill="0" autoLine="0" autoPict="0">
                <anchor moveWithCells="1">
                  <from>
                    <xdr:col>7</xdr:col>
                    <xdr:colOff>527050</xdr:colOff>
                    <xdr:row>670</xdr:row>
                    <xdr:rowOff>31750</xdr:rowOff>
                  </from>
                  <to>
                    <xdr:col>7</xdr:col>
                    <xdr:colOff>717550</xdr:colOff>
                    <xdr:row>670</xdr:row>
                    <xdr:rowOff>177800</xdr:rowOff>
                  </to>
                </anchor>
              </controlPr>
            </control>
          </mc:Choice>
        </mc:AlternateContent>
        <mc:AlternateContent xmlns:mc="http://schemas.openxmlformats.org/markup-compatibility/2006">
          <mc:Choice Requires="x14">
            <control shapeId="1115" r:id="rId17" name="Check Box 91">
              <controlPr locked="0" defaultSize="0" autoFill="0" autoLine="0" autoPict="0">
                <anchor moveWithCells="1">
                  <from>
                    <xdr:col>9</xdr:col>
                    <xdr:colOff>584200</xdr:colOff>
                    <xdr:row>670</xdr:row>
                    <xdr:rowOff>31750</xdr:rowOff>
                  </from>
                  <to>
                    <xdr:col>10</xdr:col>
                    <xdr:colOff>25400</xdr:colOff>
                    <xdr:row>670</xdr:row>
                    <xdr:rowOff>177800</xdr:rowOff>
                  </to>
                </anchor>
              </controlPr>
            </control>
          </mc:Choice>
        </mc:AlternateContent>
        <mc:AlternateContent xmlns:mc="http://schemas.openxmlformats.org/markup-compatibility/2006">
          <mc:Choice Requires="x14">
            <control shapeId="1116" r:id="rId18" name="Check Box 92">
              <controlPr locked="0" defaultSize="0" autoFill="0" autoLine="0" autoPict="0">
                <anchor moveWithCells="1">
                  <from>
                    <xdr:col>7</xdr:col>
                    <xdr:colOff>527050</xdr:colOff>
                    <xdr:row>672</xdr:row>
                    <xdr:rowOff>31750</xdr:rowOff>
                  </from>
                  <to>
                    <xdr:col>7</xdr:col>
                    <xdr:colOff>717550</xdr:colOff>
                    <xdr:row>672</xdr:row>
                    <xdr:rowOff>177800</xdr:rowOff>
                  </to>
                </anchor>
              </controlPr>
            </control>
          </mc:Choice>
        </mc:AlternateContent>
        <mc:AlternateContent xmlns:mc="http://schemas.openxmlformats.org/markup-compatibility/2006">
          <mc:Choice Requires="x14">
            <control shapeId="1117" r:id="rId19" name="Check Box 93">
              <controlPr locked="0" defaultSize="0" autoFill="0" autoLine="0" autoPict="0">
                <anchor moveWithCells="1">
                  <from>
                    <xdr:col>9</xdr:col>
                    <xdr:colOff>584200</xdr:colOff>
                    <xdr:row>672</xdr:row>
                    <xdr:rowOff>31750</xdr:rowOff>
                  </from>
                  <to>
                    <xdr:col>10</xdr:col>
                    <xdr:colOff>25400</xdr:colOff>
                    <xdr:row>672</xdr:row>
                    <xdr:rowOff>177800</xdr:rowOff>
                  </to>
                </anchor>
              </controlPr>
            </control>
          </mc:Choice>
        </mc:AlternateContent>
        <mc:AlternateContent xmlns:mc="http://schemas.openxmlformats.org/markup-compatibility/2006">
          <mc:Choice Requires="x14">
            <control shapeId="1127" r:id="rId20" name="Check Box 103">
              <controlPr locked="0" defaultSize="0" autoFill="0" autoLine="0" autoPict="0">
                <anchor moveWithCells="1">
                  <from>
                    <xdr:col>6</xdr:col>
                    <xdr:colOff>527050</xdr:colOff>
                    <xdr:row>174</xdr:row>
                    <xdr:rowOff>0</xdr:rowOff>
                  </from>
                  <to>
                    <xdr:col>6</xdr:col>
                    <xdr:colOff>717550</xdr:colOff>
                    <xdr:row>598</xdr:row>
                    <xdr:rowOff>146050</xdr:rowOff>
                  </to>
                </anchor>
              </controlPr>
            </control>
          </mc:Choice>
        </mc:AlternateContent>
        <mc:AlternateContent xmlns:mc="http://schemas.openxmlformats.org/markup-compatibility/2006">
          <mc:Choice Requires="x14">
            <control shapeId="1128" r:id="rId21" name="Check Box 104">
              <controlPr locked="0" defaultSize="0" autoFill="0" autoLine="0" autoPict="0">
                <anchor moveWithCells="1">
                  <from>
                    <xdr:col>9</xdr:col>
                    <xdr:colOff>501650</xdr:colOff>
                    <xdr:row>174</xdr:row>
                    <xdr:rowOff>0</xdr:rowOff>
                  </from>
                  <to>
                    <xdr:col>9</xdr:col>
                    <xdr:colOff>692150</xdr:colOff>
                    <xdr:row>598</xdr:row>
                    <xdr:rowOff>146050</xdr:rowOff>
                  </to>
                </anchor>
              </controlPr>
            </control>
          </mc:Choice>
        </mc:AlternateContent>
        <mc:AlternateContent xmlns:mc="http://schemas.openxmlformats.org/markup-compatibility/2006">
          <mc:Choice Requires="x14">
            <control shapeId="1129" r:id="rId22" name="Check Box 105">
              <controlPr locked="0" defaultSize="0" autoFill="0" autoLine="0" autoPict="0">
                <anchor moveWithCells="1">
                  <from>
                    <xdr:col>2</xdr:col>
                    <xdr:colOff>501650</xdr:colOff>
                    <xdr:row>174</xdr:row>
                    <xdr:rowOff>0</xdr:rowOff>
                  </from>
                  <to>
                    <xdr:col>2</xdr:col>
                    <xdr:colOff>692150</xdr:colOff>
                    <xdr:row>598</xdr:row>
                    <xdr:rowOff>146050</xdr:rowOff>
                  </to>
                </anchor>
              </controlPr>
            </control>
          </mc:Choice>
        </mc:AlternateContent>
        <mc:AlternateContent xmlns:mc="http://schemas.openxmlformats.org/markup-compatibility/2006">
          <mc:Choice Requires="x14">
            <control shapeId="1130" r:id="rId23" name="Check Box 106">
              <controlPr locked="0" defaultSize="0" autoFill="0" autoLine="0" autoPict="0">
                <anchor moveWithCells="1">
                  <from>
                    <xdr:col>4</xdr:col>
                    <xdr:colOff>501650</xdr:colOff>
                    <xdr:row>174</xdr:row>
                    <xdr:rowOff>0</xdr:rowOff>
                  </from>
                  <to>
                    <xdr:col>4</xdr:col>
                    <xdr:colOff>692150</xdr:colOff>
                    <xdr:row>598</xdr:row>
                    <xdr:rowOff>146050</xdr:rowOff>
                  </to>
                </anchor>
              </controlPr>
            </control>
          </mc:Choice>
        </mc:AlternateContent>
        <mc:AlternateContent xmlns:mc="http://schemas.openxmlformats.org/markup-compatibility/2006">
          <mc:Choice Requires="x14">
            <control shapeId="1145" r:id="rId24" name="Check Box 121">
              <controlPr locked="0" defaultSize="0" autoFill="0" autoLine="0" autoPict="0">
                <anchor moveWithCells="1">
                  <from>
                    <xdr:col>6</xdr:col>
                    <xdr:colOff>527050</xdr:colOff>
                    <xdr:row>174</xdr:row>
                    <xdr:rowOff>0</xdr:rowOff>
                  </from>
                  <to>
                    <xdr:col>6</xdr:col>
                    <xdr:colOff>717550</xdr:colOff>
                    <xdr:row>598</xdr:row>
                    <xdr:rowOff>146050</xdr:rowOff>
                  </to>
                </anchor>
              </controlPr>
            </control>
          </mc:Choice>
        </mc:AlternateContent>
        <mc:AlternateContent xmlns:mc="http://schemas.openxmlformats.org/markup-compatibility/2006">
          <mc:Choice Requires="x14">
            <control shapeId="1146" r:id="rId25" name="Check Box 122">
              <controlPr locked="0" defaultSize="0" autoFill="0" autoLine="0" autoPict="0">
                <anchor moveWithCells="1">
                  <from>
                    <xdr:col>9</xdr:col>
                    <xdr:colOff>501650</xdr:colOff>
                    <xdr:row>174</xdr:row>
                    <xdr:rowOff>0</xdr:rowOff>
                  </from>
                  <to>
                    <xdr:col>9</xdr:col>
                    <xdr:colOff>692150</xdr:colOff>
                    <xdr:row>598</xdr:row>
                    <xdr:rowOff>146050</xdr:rowOff>
                  </to>
                </anchor>
              </controlPr>
            </control>
          </mc:Choice>
        </mc:AlternateContent>
        <mc:AlternateContent xmlns:mc="http://schemas.openxmlformats.org/markup-compatibility/2006">
          <mc:Choice Requires="x14">
            <control shapeId="1147" r:id="rId26" name="Check Box 123">
              <controlPr locked="0" defaultSize="0" autoFill="0" autoLine="0" autoPict="0">
                <anchor moveWithCells="1">
                  <from>
                    <xdr:col>2</xdr:col>
                    <xdr:colOff>501650</xdr:colOff>
                    <xdr:row>174</xdr:row>
                    <xdr:rowOff>0</xdr:rowOff>
                  </from>
                  <to>
                    <xdr:col>2</xdr:col>
                    <xdr:colOff>692150</xdr:colOff>
                    <xdr:row>598</xdr:row>
                    <xdr:rowOff>146050</xdr:rowOff>
                  </to>
                </anchor>
              </controlPr>
            </control>
          </mc:Choice>
        </mc:AlternateContent>
        <mc:AlternateContent xmlns:mc="http://schemas.openxmlformats.org/markup-compatibility/2006">
          <mc:Choice Requires="x14">
            <control shapeId="1148" r:id="rId27" name="Check Box 124">
              <controlPr locked="0" defaultSize="0" autoFill="0" autoLine="0" autoPict="0">
                <anchor moveWithCells="1">
                  <from>
                    <xdr:col>4</xdr:col>
                    <xdr:colOff>501650</xdr:colOff>
                    <xdr:row>174</xdr:row>
                    <xdr:rowOff>0</xdr:rowOff>
                  </from>
                  <to>
                    <xdr:col>4</xdr:col>
                    <xdr:colOff>692150</xdr:colOff>
                    <xdr:row>598</xdr:row>
                    <xdr:rowOff>146050</xdr:rowOff>
                  </to>
                </anchor>
              </controlPr>
            </control>
          </mc:Choice>
        </mc:AlternateContent>
        <mc:AlternateContent xmlns:mc="http://schemas.openxmlformats.org/markup-compatibility/2006">
          <mc:Choice Requires="x14">
            <control shapeId="1155" r:id="rId28" name="Check Box 131">
              <controlPr locked="0" defaultSize="0" autoFill="0" autoLine="0" autoPict="0">
                <anchor moveWithCells="1">
                  <from>
                    <xdr:col>6</xdr:col>
                    <xdr:colOff>527050</xdr:colOff>
                    <xdr:row>174</xdr:row>
                    <xdr:rowOff>0</xdr:rowOff>
                  </from>
                  <to>
                    <xdr:col>6</xdr:col>
                    <xdr:colOff>717550</xdr:colOff>
                    <xdr:row>598</xdr:row>
                    <xdr:rowOff>146050</xdr:rowOff>
                  </to>
                </anchor>
              </controlPr>
            </control>
          </mc:Choice>
        </mc:AlternateContent>
        <mc:AlternateContent xmlns:mc="http://schemas.openxmlformats.org/markup-compatibility/2006">
          <mc:Choice Requires="x14">
            <control shapeId="1156" r:id="rId29" name="Check Box 132">
              <controlPr locked="0" defaultSize="0" autoFill="0" autoLine="0" autoPict="0">
                <anchor moveWithCells="1">
                  <from>
                    <xdr:col>9</xdr:col>
                    <xdr:colOff>501650</xdr:colOff>
                    <xdr:row>174</xdr:row>
                    <xdr:rowOff>0</xdr:rowOff>
                  </from>
                  <to>
                    <xdr:col>9</xdr:col>
                    <xdr:colOff>692150</xdr:colOff>
                    <xdr:row>598</xdr:row>
                    <xdr:rowOff>146050</xdr:rowOff>
                  </to>
                </anchor>
              </controlPr>
            </control>
          </mc:Choice>
        </mc:AlternateContent>
        <mc:AlternateContent xmlns:mc="http://schemas.openxmlformats.org/markup-compatibility/2006">
          <mc:Choice Requires="x14">
            <control shapeId="1157" r:id="rId30" name="Check Box 133">
              <controlPr locked="0" defaultSize="0" autoFill="0" autoLine="0" autoPict="0">
                <anchor moveWithCells="1">
                  <from>
                    <xdr:col>2</xdr:col>
                    <xdr:colOff>501650</xdr:colOff>
                    <xdr:row>174</xdr:row>
                    <xdr:rowOff>0</xdr:rowOff>
                  </from>
                  <to>
                    <xdr:col>2</xdr:col>
                    <xdr:colOff>692150</xdr:colOff>
                    <xdr:row>598</xdr:row>
                    <xdr:rowOff>146050</xdr:rowOff>
                  </to>
                </anchor>
              </controlPr>
            </control>
          </mc:Choice>
        </mc:AlternateContent>
        <mc:AlternateContent xmlns:mc="http://schemas.openxmlformats.org/markup-compatibility/2006">
          <mc:Choice Requires="x14">
            <control shapeId="1158" r:id="rId31" name="Check Box 134">
              <controlPr locked="0" defaultSize="0" autoFill="0" autoLine="0" autoPict="0">
                <anchor moveWithCells="1">
                  <from>
                    <xdr:col>4</xdr:col>
                    <xdr:colOff>501650</xdr:colOff>
                    <xdr:row>174</xdr:row>
                    <xdr:rowOff>0</xdr:rowOff>
                  </from>
                  <to>
                    <xdr:col>4</xdr:col>
                    <xdr:colOff>692150</xdr:colOff>
                    <xdr:row>598</xdr:row>
                    <xdr:rowOff>146050</xdr:rowOff>
                  </to>
                </anchor>
              </controlPr>
            </control>
          </mc:Choice>
        </mc:AlternateContent>
        <mc:AlternateContent xmlns:mc="http://schemas.openxmlformats.org/markup-compatibility/2006">
          <mc:Choice Requires="x14">
            <control shapeId="1167" r:id="rId32" name="Check Box 143">
              <controlPr locked="0" defaultSize="0" autoFill="0" autoLine="0" autoPict="0">
                <anchor moveWithCells="1">
                  <from>
                    <xdr:col>6</xdr:col>
                    <xdr:colOff>527050</xdr:colOff>
                    <xdr:row>174</xdr:row>
                    <xdr:rowOff>0</xdr:rowOff>
                  </from>
                  <to>
                    <xdr:col>6</xdr:col>
                    <xdr:colOff>717550</xdr:colOff>
                    <xdr:row>598</xdr:row>
                    <xdr:rowOff>146050</xdr:rowOff>
                  </to>
                </anchor>
              </controlPr>
            </control>
          </mc:Choice>
        </mc:AlternateContent>
        <mc:AlternateContent xmlns:mc="http://schemas.openxmlformats.org/markup-compatibility/2006">
          <mc:Choice Requires="x14">
            <control shapeId="1168" r:id="rId33" name="Check Box 144">
              <controlPr locked="0" defaultSize="0" autoFill="0" autoLine="0" autoPict="0">
                <anchor moveWithCells="1">
                  <from>
                    <xdr:col>9</xdr:col>
                    <xdr:colOff>501650</xdr:colOff>
                    <xdr:row>174</xdr:row>
                    <xdr:rowOff>0</xdr:rowOff>
                  </from>
                  <to>
                    <xdr:col>9</xdr:col>
                    <xdr:colOff>692150</xdr:colOff>
                    <xdr:row>598</xdr:row>
                    <xdr:rowOff>146050</xdr:rowOff>
                  </to>
                </anchor>
              </controlPr>
            </control>
          </mc:Choice>
        </mc:AlternateContent>
        <mc:AlternateContent xmlns:mc="http://schemas.openxmlformats.org/markup-compatibility/2006">
          <mc:Choice Requires="x14">
            <control shapeId="1169" r:id="rId34" name="Check Box 145">
              <controlPr locked="0" defaultSize="0" autoFill="0" autoLine="0" autoPict="0">
                <anchor moveWithCells="1">
                  <from>
                    <xdr:col>2</xdr:col>
                    <xdr:colOff>501650</xdr:colOff>
                    <xdr:row>174</xdr:row>
                    <xdr:rowOff>0</xdr:rowOff>
                  </from>
                  <to>
                    <xdr:col>2</xdr:col>
                    <xdr:colOff>692150</xdr:colOff>
                    <xdr:row>598</xdr:row>
                    <xdr:rowOff>146050</xdr:rowOff>
                  </to>
                </anchor>
              </controlPr>
            </control>
          </mc:Choice>
        </mc:AlternateContent>
        <mc:AlternateContent xmlns:mc="http://schemas.openxmlformats.org/markup-compatibility/2006">
          <mc:Choice Requires="x14">
            <control shapeId="1170" r:id="rId35" name="Check Box 146">
              <controlPr locked="0" defaultSize="0" autoFill="0" autoLine="0" autoPict="0">
                <anchor moveWithCells="1">
                  <from>
                    <xdr:col>4</xdr:col>
                    <xdr:colOff>501650</xdr:colOff>
                    <xdr:row>174</xdr:row>
                    <xdr:rowOff>0</xdr:rowOff>
                  </from>
                  <to>
                    <xdr:col>4</xdr:col>
                    <xdr:colOff>692150</xdr:colOff>
                    <xdr:row>598</xdr:row>
                    <xdr:rowOff>146050</xdr:rowOff>
                  </to>
                </anchor>
              </controlPr>
            </control>
          </mc:Choice>
        </mc:AlternateContent>
        <mc:AlternateContent xmlns:mc="http://schemas.openxmlformats.org/markup-compatibility/2006">
          <mc:Choice Requires="x14">
            <control shapeId="1171" r:id="rId36" name="Check Box 147">
              <controlPr locked="0" defaultSize="0" autoFill="0" autoLine="0" autoPict="0">
                <anchor moveWithCells="1">
                  <from>
                    <xdr:col>8</xdr:col>
                    <xdr:colOff>495300</xdr:colOff>
                    <xdr:row>151</xdr:row>
                    <xdr:rowOff>76200</xdr:rowOff>
                  </from>
                  <to>
                    <xdr:col>8</xdr:col>
                    <xdr:colOff>685800</xdr:colOff>
                    <xdr:row>152</xdr:row>
                    <xdr:rowOff>82550</xdr:rowOff>
                  </to>
                </anchor>
              </controlPr>
            </control>
          </mc:Choice>
        </mc:AlternateContent>
        <mc:AlternateContent xmlns:mc="http://schemas.openxmlformats.org/markup-compatibility/2006">
          <mc:Choice Requires="x14">
            <control shapeId="1175" r:id="rId37" name="Check Box 151">
              <controlPr locked="0" defaultSize="0" autoFill="0" autoLine="0" autoPict="0">
                <anchor moveWithCells="1">
                  <from>
                    <xdr:col>8</xdr:col>
                    <xdr:colOff>495300</xdr:colOff>
                    <xdr:row>174</xdr:row>
                    <xdr:rowOff>0</xdr:rowOff>
                  </from>
                  <to>
                    <xdr:col>8</xdr:col>
                    <xdr:colOff>685800</xdr:colOff>
                    <xdr:row>598</xdr:row>
                    <xdr:rowOff>146050</xdr:rowOff>
                  </to>
                </anchor>
              </controlPr>
            </control>
          </mc:Choice>
        </mc:AlternateContent>
        <mc:AlternateContent xmlns:mc="http://schemas.openxmlformats.org/markup-compatibility/2006">
          <mc:Choice Requires="x14">
            <control shapeId="1182" r:id="rId38" name="Check Box 158">
              <controlPr locked="0" defaultSize="0" autoFill="0" autoLine="0" autoPict="0">
                <anchor moveWithCells="1">
                  <from>
                    <xdr:col>8</xdr:col>
                    <xdr:colOff>495300</xdr:colOff>
                    <xdr:row>174</xdr:row>
                    <xdr:rowOff>0</xdr:rowOff>
                  </from>
                  <to>
                    <xdr:col>8</xdr:col>
                    <xdr:colOff>685800</xdr:colOff>
                    <xdr:row>598</xdr:row>
                    <xdr:rowOff>146050</xdr:rowOff>
                  </to>
                </anchor>
              </controlPr>
            </control>
          </mc:Choice>
        </mc:AlternateContent>
        <mc:AlternateContent xmlns:mc="http://schemas.openxmlformats.org/markup-compatibility/2006">
          <mc:Choice Requires="x14">
            <control shapeId="1184" r:id="rId39" name="Check Box 160">
              <controlPr locked="0" defaultSize="0" autoFill="0" autoLine="0" autoPict="0">
                <anchor moveWithCells="1">
                  <from>
                    <xdr:col>8</xdr:col>
                    <xdr:colOff>495300</xdr:colOff>
                    <xdr:row>174</xdr:row>
                    <xdr:rowOff>0</xdr:rowOff>
                  </from>
                  <to>
                    <xdr:col>8</xdr:col>
                    <xdr:colOff>685800</xdr:colOff>
                    <xdr:row>598</xdr:row>
                    <xdr:rowOff>146050</xdr:rowOff>
                  </to>
                </anchor>
              </controlPr>
            </control>
          </mc:Choice>
        </mc:AlternateContent>
        <mc:AlternateContent xmlns:mc="http://schemas.openxmlformats.org/markup-compatibility/2006">
          <mc:Choice Requires="x14">
            <control shapeId="1186" r:id="rId40" name="Check Box 162">
              <controlPr locked="0" defaultSize="0" autoFill="0" autoLine="0" autoPict="0">
                <anchor moveWithCells="1">
                  <from>
                    <xdr:col>8</xdr:col>
                    <xdr:colOff>495300</xdr:colOff>
                    <xdr:row>174</xdr:row>
                    <xdr:rowOff>0</xdr:rowOff>
                  </from>
                  <to>
                    <xdr:col>8</xdr:col>
                    <xdr:colOff>685800</xdr:colOff>
                    <xdr:row>598</xdr:row>
                    <xdr:rowOff>146050</xdr:rowOff>
                  </to>
                </anchor>
              </controlPr>
            </control>
          </mc:Choice>
        </mc:AlternateContent>
        <mc:AlternateContent xmlns:mc="http://schemas.openxmlformats.org/markup-compatibility/2006">
          <mc:Choice Requires="x14">
            <control shapeId="1189" r:id="rId41" name="Check Box 165">
              <controlPr locked="0" defaultSize="0" autoFill="0" autoLine="0" autoPict="0">
                <anchor moveWithCells="1">
                  <from>
                    <xdr:col>2</xdr:col>
                    <xdr:colOff>501650</xdr:colOff>
                    <xdr:row>605</xdr:row>
                    <xdr:rowOff>25400</xdr:rowOff>
                  </from>
                  <to>
                    <xdr:col>2</xdr:col>
                    <xdr:colOff>692150</xdr:colOff>
                    <xdr:row>605</xdr:row>
                    <xdr:rowOff>152400</xdr:rowOff>
                  </to>
                </anchor>
              </controlPr>
            </control>
          </mc:Choice>
        </mc:AlternateContent>
        <mc:AlternateContent xmlns:mc="http://schemas.openxmlformats.org/markup-compatibility/2006">
          <mc:Choice Requires="x14">
            <control shapeId="1190" r:id="rId42" name="Check Box 166">
              <controlPr locked="0" defaultSize="0" autoFill="0" autoLine="0" autoPict="0">
                <anchor moveWithCells="1">
                  <from>
                    <xdr:col>4</xdr:col>
                    <xdr:colOff>501650</xdr:colOff>
                    <xdr:row>605</xdr:row>
                    <xdr:rowOff>25400</xdr:rowOff>
                  </from>
                  <to>
                    <xdr:col>4</xdr:col>
                    <xdr:colOff>692150</xdr:colOff>
                    <xdr:row>605</xdr:row>
                    <xdr:rowOff>152400</xdr:rowOff>
                  </to>
                </anchor>
              </controlPr>
            </control>
          </mc:Choice>
        </mc:AlternateContent>
        <mc:AlternateContent xmlns:mc="http://schemas.openxmlformats.org/markup-compatibility/2006">
          <mc:Choice Requires="x14">
            <control shapeId="1392" r:id="rId43" name="Check Box 368">
              <controlPr locked="0" defaultSize="0" autoFill="0" autoLine="0" autoPict="0">
                <anchor moveWithCells="1">
                  <from>
                    <xdr:col>2</xdr:col>
                    <xdr:colOff>469900</xdr:colOff>
                    <xdr:row>43</xdr:row>
                    <xdr:rowOff>76200</xdr:rowOff>
                  </from>
                  <to>
                    <xdr:col>2</xdr:col>
                    <xdr:colOff>685800</xdr:colOff>
                    <xdr:row>45</xdr:row>
                    <xdr:rowOff>0</xdr:rowOff>
                  </to>
                </anchor>
              </controlPr>
            </control>
          </mc:Choice>
        </mc:AlternateContent>
        <mc:AlternateContent xmlns:mc="http://schemas.openxmlformats.org/markup-compatibility/2006">
          <mc:Choice Requires="x14">
            <control shapeId="1393" r:id="rId44" name="Check Box 369">
              <controlPr locked="0" defaultSize="0" autoFill="0" autoLine="0" autoPict="0">
                <anchor moveWithCells="1">
                  <from>
                    <xdr:col>4</xdr:col>
                    <xdr:colOff>527050</xdr:colOff>
                    <xdr:row>44</xdr:row>
                    <xdr:rowOff>25400</xdr:rowOff>
                  </from>
                  <to>
                    <xdr:col>4</xdr:col>
                    <xdr:colOff>673100</xdr:colOff>
                    <xdr:row>44</xdr:row>
                    <xdr:rowOff>146050</xdr:rowOff>
                  </to>
                </anchor>
              </controlPr>
            </control>
          </mc:Choice>
        </mc:AlternateContent>
        <mc:AlternateContent xmlns:mc="http://schemas.openxmlformats.org/markup-compatibility/2006">
          <mc:Choice Requires="x14">
            <control shapeId="1457" r:id="rId45" name="Check Box 433">
              <controlPr locked="0" defaultSize="0" autoFill="0" autoLine="0" autoPict="0">
                <anchor moveWithCells="1">
                  <from>
                    <xdr:col>2</xdr:col>
                    <xdr:colOff>539750</xdr:colOff>
                    <xdr:row>689</xdr:row>
                    <xdr:rowOff>69850</xdr:rowOff>
                  </from>
                  <to>
                    <xdr:col>2</xdr:col>
                    <xdr:colOff>711200</xdr:colOff>
                    <xdr:row>689</xdr:row>
                    <xdr:rowOff>184150</xdr:rowOff>
                  </to>
                </anchor>
              </controlPr>
            </control>
          </mc:Choice>
        </mc:AlternateContent>
        <mc:AlternateContent xmlns:mc="http://schemas.openxmlformats.org/markup-compatibility/2006">
          <mc:Choice Requires="x14">
            <control shapeId="1458" r:id="rId46" name="Check Box 434">
              <controlPr locked="0" defaultSize="0" autoFill="0" autoLine="0" autoPict="0">
                <anchor moveWithCells="1">
                  <from>
                    <xdr:col>5</xdr:col>
                    <xdr:colOff>546100</xdr:colOff>
                    <xdr:row>689</xdr:row>
                    <xdr:rowOff>44450</xdr:rowOff>
                  </from>
                  <to>
                    <xdr:col>5</xdr:col>
                    <xdr:colOff>698500</xdr:colOff>
                    <xdr:row>689</xdr:row>
                    <xdr:rowOff>139700</xdr:rowOff>
                  </to>
                </anchor>
              </controlPr>
            </control>
          </mc:Choice>
        </mc:AlternateContent>
        <mc:AlternateContent xmlns:mc="http://schemas.openxmlformats.org/markup-compatibility/2006">
          <mc:Choice Requires="x14">
            <control shapeId="1459" r:id="rId47" name="Check Box 435">
              <controlPr locked="0" defaultSize="0" autoFill="0" autoLine="0" autoPict="0">
                <anchor moveWithCells="1">
                  <from>
                    <xdr:col>2</xdr:col>
                    <xdr:colOff>546100</xdr:colOff>
                    <xdr:row>690</xdr:row>
                    <xdr:rowOff>38100</xdr:rowOff>
                  </from>
                  <to>
                    <xdr:col>2</xdr:col>
                    <xdr:colOff>736600</xdr:colOff>
                    <xdr:row>690</xdr:row>
                    <xdr:rowOff>165100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ED0F1-7521-4B82-AEC6-A3173377BEA3}">
  <sheetPr codeName="Sheet2">
    <tabColor rgb="FF92D050"/>
  </sheetPr>
  <dimension ref="A1:G82"/>
  <sheetViews>
    <sheetView workbookViewId="0">
      <selection activeCell="D27" sqref="D27"/>
    </sheetView>
  </sheetViews>
  <sheetFormatPr defaultRowHeight="14.5" x14ac:dyDescent="0.35"/>
  <cols>
    <col min="1" max="1" width="46.453125" customWidth="1"/>
    <col min="2" max="2" width="14.54296875" customWidth="1"/>
    <col min="3" max="3" width="14.08984375" customWidth="1"/>
    <col min="4" max="4" width="15" customWidth="1"/>
    <col min="5" max="5" width="15.54296875" customWidth="1"/>
    <col min="6" max="6" width="15.36328125" customWidth="1"/>
    <col min="7" max="7" width="13.453125" customWidth="1"/>
  </cols>
  <sheetData>
    <row r="1" spans="1:7" ht="23.25" customHeight="1" x14ac:dyDescent="0.65">
      <c r="A1" s="415" t="s">
        <v>62</v>
      </c>
      <c r="B1" s="415"/>
      <c r="C1" s="415"/>
      <c r="D1" s="415"/>
      <c r="E1" s="415"/>
      <c r="F1" s="415"/>
      <c r="G1" s="415"/>
    </row>
    <row r="2" spans="1:7" x14ac:dyDescent="0.35">
      <c r="A2" s="416" t="s">
        <v>526</v>
      </c>
      <c r="B2" s="416"/>
      <c r="C2" s="416"/>
      <c r="D2" s="416"/>
      <c r="E2" s="416"/>
      <c r="F2" s="416"/>
      <c r="G2" s="416"/>
    </row>
    <row r="3" spans="1:7" ht="18.5" x14ac:dyDescent="0.45">
      <c r="A3" s="4" t="s">
        <v>63</v>
      </c>
    </row>
    <row r="4" spans="1:7" x14ac:dyDescent="0.35">
      <c r="A4" s="5"/>
      <c r="B4" s="52">
        <v>1</v>
      </c>
      <c r="C4" s="52">
        <v>2</v>
      </c>
      <c r="D4" s="52">
        <v>3</v>
      </c>
      <c r="E4" s="52">
        <v>4</v>
      </c>
      <c r="F4" s="52">
        <v>5</v>
      </c>
    </row>
    <row r="5" spans="1:7" x14ac:dyDescent="0.35">
      <c r="A5" s="6"/>
      <c r="B5" s="7" t="s">
        <v>148</v>
      </c>
      <c r="C5" s="7" t="s">
        <v>64</v>
      </c>
      <c r="D5" s="7" t="s">
        <v>65</v>
      </c>
      <c r="E5" s="7" t="s">
        <v>66</v>
      </c>
      <c r="F5" s="8" t="s">
        <v>149</v>
      </c>
    </row>
    <row r="6" spans="1:7" ht="15" customHeight="1" x14ac:dyDescent="0.35">
      <c r="A6" s="9" t="s">
        <v>67</v>
      </c>
      <c r="B6" s="9" t="s">
        <v>68</v>
      </c>
      <c r="C6" s="9" t="s">
        <v>69</v>
      </c>
      <c r="D6" s="9" t="s">
        <v>70</v>
      </c>
      <c r="E6" s="9" t="s">
        <v>71</v>
      </c>
      <c r="F6" s="417" t="s">
        <v>72</v>
      </c>
    </row>
    <row r="7" spans="1:7" x14ac:dyDescent="0.35">
      <c r="A7" s="9" t="s">
        <v>73</v>
      </c>
      <c r="B7" s="9" t="s">
        <v>74</v>
      </c>
      <c r="C7" s="9" t="s">
        <v>75</v>
      </c>
      <c r="D7" s="9" t="s">
        <v>76</v>
      </c>
      <c r="E7" s="9" t="s">
        <v>77</v>
      </c>
      <c r="F7" s="418"/>
    </row>
    <row r="8" spans="1:7" x14ac:dyDescent="0.35">
      <c r="A8" s="9" t="s">
        <v>78</v>
      </c>
      <c r="B8" s="9" t="s">
        <v>79</v>
      </c>
      <c r="C8" s="9" t="s">
        <v>80</v>
      </c>
      <c r="D8" s="9" t="s">
        <v>81</v>
      </c>
      <c r="E8" s="9" t="s">
        <v>82</v>
      </c>
      <c r="F8" s="418"/>
    </row>
    <row r="9" spans="1:7" x14ac:dyDescent="0.35">
      <c r="A9" s="9" t="s">
        <v>83</v>
      </c>
      <c r="B9" s="9"/>
      <c r="C9" s="9"/>
      <c r="D9" s="9"/>
      <c r="E9" s="9"/>
      <c r="F9" s="418"/>
    </row>
    <row r="10" spans="1:7" x14ac:dyDescent="0.35">
      <c r="A10" s="9" t="s">
        <v>84</v>
      </c>
      <c r="B10" s="9"/>
      <c r="C10" s="9"/>
      <c r="D10" s="9"/>
      <c r="E10" s="9"/>
      <c r="F10" s="418"/>
    </row>
    <row r="11" spans="1:7" x14ac:dyDescent="0.35">
      <c r="A11" s="10" t="s">
        <v>85</v>
      </c>
      <c r="B11" s="11" t="s">
        <v>86</v>
      </c>
      <c r="C11" s="11" t="s">
        <v>86</v>
      </c>
      <c r="D11" s="11" t="s">
        <v>86</v>
      </c>
      <c r="E11" s="11" t="s">
        <v>86</v>
      </c>
      <c r="F11" s="418"/>
    </row>
    <row r="12" spans="1:7" x14ac:dyDescent="0.35">
      <c r="A12" s="10" t="s">
        <v>87</v>
      </c>
      <c r="B12" s="11" t="s">
        <v>86</v>
      </c>
      <c r="C12" s="11" t="s">
        <v>86</v>
      </c>
      <c r="D12" s="11" t="s">
        <v>86</v>
      </c>
      <c r="E12" s="11" t="s">
        <v>86</v>
      </c>
      <c r="F12" s="419"/>
    </row>
    <row r="13" spans="1:7" x14ac:dyDescent="0.35">
      <c r="A13" s="12">
        <v>1600000</v>
      </c>
      <c r="B13" s="13"/>
      <c r="C13" s="13"/>
      <c r="D13" s="13"/>
      <c r="E13" s="13"/>
      <c r="F13" s="14"/>
    </row>
    <row r="14" spans="1:7" x14ac:dyDescent="0.35">
      <c r="A14" s="12">
        <v>3200000</v>
      </c>
      <c r="B14" s="13"/>
      <c r="C14" s="13"/>
      <c r="D14" s="13"/>
      <c r="E14" s="13"/>
      <c r="F14" s="14"/>
    </row>
    <row r="15" spans="1:7" x14ac:dyDescent="0.35">
      <c r="A15" s="12">
        <v>4800000</v>
      </c>
      <c r="B15" s="13"/>
      <c r="C15" s="13"/>
      <c r="D15" s="13"/>
      <c r="E15" s="13"/>
      <c r="F15" s="14"/>
    </row>
    <row r="16" spans="1:7" x14ac:dyDescent="0.35">
      <c r="A16" s="12">
        <v>6400000</v>
      </c>
      <c r="B16" s="13"/>
      <c r="C16" s="13"/>
      <c r="D16" s="13"/>
      <c r="E16" s="13"/>
      <c r="F16" s="14"/>
    </row>
    <row r="17" spans="1:7" x14ac:dyDescent="0.35">
      <c r="A17" s="15">
        <v>8000000</v>
      </c>
      <c r="B17" s="13"/>
      <c r="C17" s="13"/>
      <c r="D17" s="13"/>
      <c r="E17" s="13"/>
      <c r="F17" s="14"/>
    </row>
    <row r="18" spans="1:7" x14ac:dyDescent="0.35">
      <c r="A18" s="15">
        <v>16000000</v>
      </c>
      <c r="B18" s="13"/>
      <c r="C18" s="13"/>
      <c r="D18" s="13"/>
      <c r="E18" s="13"/>
      <c r="F18" s="14"/>
    </row>
    <row r="19" spans="1:7" x14ac:dyDescent="0.35">
      <c r="A19" s="15">
        <v>32000000</v>
      </c>
    </row>
    <row r="20" spans="1:7" x14ac:dyDescent="0.35">
      <c r="A20" s="16"/>
    </row>
    <row r="21" spans="1:7" ht="15.5" x14ac:dyDescent="0.35">
      <c r="A21" s="17" t="s">
        <v>88</v>
      </c>
    </row>
    <row r="22" spans="1:7" ht="72.75" customHeight="1" x14ac:dyDescent="0.35">
      <c r="A22" s="6"/>
      <c r="B22" s="7" t="s">
        <v>89</v>
      </c>
      <c r="C22" s="18" t="s">
        <v>90</v>
      </c>
      <c r="D22" s="7" t="s">
        <v>91</v>
      </c>
      <c r="E22" s="18" t="s">
        <v>92</v>
      </c>
      <c r="F22" s="18" t="s">
        <v>93</v>
      </c>
      <c r="G22" s="7" t="s">
        <v>94</v>
      </c>
    </row>
    <row r="23" spans="1:7" x14ac:dyDescent="0.35">
      <c r="A23" s="19" t="s">
        <v>95</v>
      </c>
      <c r="B23" s="20" t="s">
        <v>96</v>
      </c>
      <c r="C23" s="20" t="s">
        <v>97</v>
      </c>
      <c r="D23" s="20" t="s">
        <v>98</v>
      </c>
      <c r="E23" s="20" t="s">
        <v>97</v>
      </c>
      <c r="F23" s="20" t="s">
        <v>97</v>
      </c>
      <c r="G23" s="21"/>
    </row>
    <row r="24" spans="1:7" ht="15" customHeight="1" x14ac:dyDescent="0.35">
      <c r="A24" s="22" t="s">
        <v>67</v>
      </c>
      <c r="B24" s="23">
        <v>8.0000000000000004E-4</v>
      </c>
      <c r="C24" s="23">
        <v>1.2999999999999999E-3</v>
      </c>
      <c r="D24" s="24">
        <v>8.9999999999999998E-4</v>
      </c>
      <c r="E24" s="25">
        <v>1.2999999999999999E-3</v>
      </c>
      <c r="F24" s="25">
        <v>1E-3</v>
      </c>
      <c r="G24" s="420" t="s">
        <v>99</v>
      </c>
    </row>
    <row r="25" spans="1:7" x14ac:dyDescent="0.35">
      <c r="A25" s="9" t="s">
        <v>100</v>
      </c>
      <c r="B25" s="25" t="s">
        <v>101</v>
      </c>
      <c r="C25" s="9" t="s">
        <v>102</v>
      </c>
      <c r="D25" s="9"/>
      <c r="E25" s="9"/>
      <c r="F25" s="9"/>
      <c r="G25" s="421"/>
    </row>
    <row r="26" spans="1:7" x14ac:dyDescent="0.35">
      <c r="A26" s="26" t="s">
        <v>103</v>
      </c>
      <c r="B26" s="27"/>
      <c r="C26" s="27"/>
      <c r="D26" s="27"/>
      <c r="E26" s="27"/>
      <c r="F26" s="28"/>
      <c r="G26" s="421"/>
    </row>
    <row r="27" spans="1:7" x14ac:dyDescent="0.35">
      <c r="A27" s="9" t="s">
        <v>104</v>
      </c>
      <c r="B27" s="25">
        <v>5.0000000000000001E-3</v>
      </c>
      <c r="C27" s="25">
        <v>8.0000000000000002E-3</v>
      </c>
      <c r="D27" s="25">
        <v>6.0000000000000001E-3</v>
      </c>
      <c r="E27" s="25">
        <v>8.0000000000000002E-3</v>
      </c>
      <c r="F27" s="25">
        <v>6.0000000000000001E-3</v>
      </c>
      <c r="G27" s="421"/>
    </row>
    <row r="28" spans="1:7" x14ac:dyDescent="0.35">
      <c r="A28" s="9" t="s">
        <v>105</v>
      </c>
      <c r="B28" s="25">
        <v>0.01</v>
      </c>
      <c r="C28" s="25">
        <v>1.4999999999999999E-2</v>
      </c>
      <c r="D28" s="25">
        <v>1.2E-2</v>
      </c>
      <c r="E28" s="25">
        <v>1.4999999999999999E-2</v>
      </c>
      <c r="F28" s="25">
        <v>1.2E-2</v>
      </c>
      <c r="G28" s="421"/>
    </row>
    <row r="29" spans="1:7" x14ac:dyDescent="0.35">
      <c r="A29" s="9" t="s">
        <v>106</v>
      </c>
      <c r="B29" s="24"/>
      <c r="C29" s="24"/>
      <c r="D29" s="24"/>
      <c r="E29" s="24"/>
      <c r="F29" s="24"/>
      <c r="G29" s="421"/>
    </row>
    <row r="30" spans="1:7" x14ac:dyDescent="0.35">
      <c r="A30" s="29" t="s">
        <v>78</v>
      </c>
      <c r="B30" s="30"/>
      <c r="C30" s="30"/>
      <c r="D30" s="30"/>
      <c r="E30" s="30"/>
      <c r="F30" s="30"/>
      <c r="G30" s="421"/>
    </row>
    <row r="31" spans="1:7" ht="15" customHeight="1" x14ac:dyDescent="0.35">
      <c r="A31" s="423" t="s">
        <v>107</v>
      </c>
      <c r="B31" s="424"/>
      <c r="C31" s="424"/>
      <c r="D31" s="424"/>
      <c r="E31" s="424"/>
      <c r="F31" s="425"/>
      <c r="G31" s="421"/>
    </row>
    <row r="32" spans="1:7" x14ac:dyDescent="0.35">
      <c r="A32" s="45">
        <v>2000000000</v>
      </c>
      <c r="B32" s="11">
        <f>A32*$B$36</f>
        <v>1000000</v>
      </c>
      <c r="C32" s="11">
        <f>A32*$C$36</f>
        <v>1500000</v>
      </c>
      <c r="D32" s="11">
        <f>A32*$D$36</f>
        <v>1500000</v>
      </c>
      <c r="E32" s="11">
        <f>A32*$E$36</f>
        <v>2000000</v>
      </c>
      <c r="F32" s="11">
        <f>A32*$F$36</f>
        <v>2000000</v>
      </c>
      <c r="G32" s="421"/>
    </row>
    <row r="33" spans="1:7" x14ac:dyDescent="0.35">
      <c r="A33" s="45">
        <v>4000000000</v>
      </c>
      <c r="B33" s="11">
        <f>A33*$B$36</f>
        <v>2000000</v>
      </c>
      <c r="C33" s="11">
        <f>A33*$C$36</f>
        <v>3000000</v>
      </c>
      <c r="D33" s="11">
        <f>A33*$D$36</f>
        <v>3000000</v>
      </c>
      <c r="E33" s="11">
        <f>A33*$E$36</f>
        <v>4000000</v>
      </c>
      <c r="F33" s="11">
        <f>A33*$F$36</f>
        <v>4000000</v>
      </c>
      <c r="G33" s="421"/>
    </row>
    <row r="34" spans="1:7" x14ac:dyDescent="0.35">
      <c r="A34" s="45">
        <v>6000000000</v>
      </c>
      <c r="B34" s="11">
        <f>A34*$B$36</f>
        <v>3000000</v>
      </c>
      <c r="C34" s="11">
        <f>A34*$C$36</f>
        <v>4500000</v>
      </c>
      <c r="D34" s="11">
        <f>A34*$D$36</f>
        <v>4500000</v>
      </c>
      <c r="E34" s="11">
        <f>A34*$E$36</f>
        <v>6000000</v>
      </c>
      <c r="F34" s="11">
        <f>A34*$F$36</f>
        <v>6000000</v>
      </c>
      <c r="G34" s="421"/>
    </row>
    <row r="35" spans="1:7" x14ac:dyDescent="0.35">
      <c r="A35" s="45">
        <v>10000000000</v>
      </c>
      <c r="B35" s="11">
        <f>A35*$B$36</f>
        <v>5000000</v>
      </c>
      <c r="C35" s="11">
        <f>A35*$C$36</f>
        <v>7500000</v>
      </c>
      <c r="D35" s="11">
        <f>A35*$D$36</f>
        <v>7500000</v>
      </c>
      <c r="E35" s="11">
        <f>A35*$E$36</f>
        <v>10000000</v>
      </c>
      <c r="F35" s="11">
        <f>A35*$F$36</f>
        <v>10000000</v>
      </c>
      <c r="G35" s="421"/>
    </row>
    <row r="36" spans="1:7" x14ac:dyDescent="0.35">
      <c r="A36" s="45" t="s">
        <v>149</v>
      </c>
      <c r="B36" s="55">
        <v>5.0000000000000001E-4</v>
      </c>
      <c r="C36" s="55">
        <v>7.5000000000000002E-4</v>
      </c>
      <c r="D36" s="55">
        <v>7.5000000000000002E-4</v>
      </c>
      <c r="E36" s="55">
        <v>1E-3</v>
      </c>
      <c r="F36" s="55">
        <v>1E-3</v>
      </c>
      <c r="G36" s="421"/>
    </row>
    <row r="37" spans="1:7" x14ac:dyDescent="0.35">
      <c r="A37" s="216" t="s">
        <v>433</v>
      </c>
      <c r="B37" s="435" t="s">
        <v>434</v>
      </c>
      <c r="C37" s="436"/>
      <c r="D37" s="436"/>
      <c r="E37" s="436"/>
      <c r="F37" s="437"/>
      <c r="G37" s="421"/>
    </row>
    <row r="38" spans="1:7" x14ac:dyDescent="0.35">
      <c r="A38" s="216" t="s">
        <v>435</v>
      </c>
      <c r="B38" s="435" t="s">
        <v>436</v>
      </c>
      <c r="C38" s="436"/>
      <c r="D38" s="436"/>
      <c r="E38" s="436"/>
      <c r="F38" s="437"/>
      <c r="G38" s="421"/>
    </row>
    <row r="39" spans="1:7" x14ac:dyDescent="0.35">
      <c r="A39" s="217" t="s">
        <v>437</v>
      </c>
      <c r="B39" s="438" t="s">
        <v>438</v>
      </c>
      <c r="C39" s="439"/>
      <c r="D39" s="439"/>
      <c r="E39" s="439"/>
      <c r="F39" s="440"/>
      <c r="G39" s="421"/>
    </row>
    <row r="40" spans="1:7" ht="42.75" customHeight="1" x14ac:dyDescent="0.35">
      <c r="A40" s="426" t="s">
        <v>108</v>
      </c>
      <c r="B40" s="427"/>
      <c r="C40" s="427"/>
      <c r="D40" s="427"/>
      <c r="E40" s="427"/>
      <c r="F40" s="428"/>
      <c r="G40" s="422"/>
    </row>
    <row r="41" spans="1:7" x14ac:dyDescent="0.35">
      <c r="A41" s="29" t="s">
        <v>109</v>
      </c>
      <c r="B41" s="30" t="s">
        <v>145</v>
      </c>
      <c r="C41" s="30"/>
      <c r="D41" s="30"/>
      <c r="E41" s="30"/>
    </row>
    <row r="42" spans="1:7" x14ac:dyDescent="0.35">
      <c r="A42" s="9" t="s">
        <v>146</v>
      </c>
      <c r="B42" s="46"/>
      <c r="C42" s="9"/>
      <c r="D42" s="9"/>
      <c r="E42" s="9"/>
    </row>
    <row r="43" spans="1:7" x14ac:dyDescent="0.35">
      <c r="A43" s="9" t="s">
        <v>141</v>
      </c>
      <c r="B43" s="46">
        <v>1</v>
      </c>
      <c r="C43" s="9"/>
      <c r="D43" s="9"/>
      <c r="E43" s="9"/>
    </row>
    <row r="44" spans="1:7" x14ac:dyDescent="0.35">
      <c r="A44" s="9" t="s">
        <v>142</v>
      </c>
      <c r="B44" s="46">
        <v>0.85</v>
      </c>
      <c r="C44" s="9"/>
      <c r="D44" s="9"/>
      <c r="E44" s="9"/>
    </row>
    <row r="45" spans="1:7" x14ac:dyDescent="0.35">
      <c r="A45" s="9" t="s">
        <v>143</v>
      </c>
      <c r="B45" s="46">
        <v>0.75</v>
      </c>
      <c r="C45" s="9"/>
      <c r="D45" s="9"/>
      <c r="E45" s="9"/>
    </row>
    <row r="46" spans="1:7" x14ac:dyDescent="0.35">
      <c r="A46" s="29" t="s">
        <v>110</v>
      </c>
      <c r="B46" s="31" t="s">
        <v>111</v>
      </c>
      <c r="C46" s="32" t="s">
        <v>112</v>
      </c>
      <c r="D46" s="30" t="s">
        <v>113</v>
      </c>
      <c r="E46" s="30" t="s">
        <v>60</v>
      </c>
    </row>
    <row r="47" spans="1:7" x14ac:dyDescent="0.35">
      <c r="A47" s="33" t="s">
        <v>114</v>
      </c>
      <c r="B47" s="34">
        <f>0.11%*105%</f>
        <v>1.1550000000000002E-3</v>
      </c>
      <c r="C47" s="35">
        <v>1.3699999999999999E-3</v>
      </c>
      <c r="D47" s="36">
        <v>1.5E-3</v>
      </c>
      <c r="E47" s="37" t="s">
        <v>115</v>
      </c>
    </row>
    <row r="48" spans="1:7" x14ac:dyDescent="0.35">
      <c r="A48" s="33" t="s">
        <v>116</v>
      </c>
      <c r="B48" s="430" t="s">
        <v>117</v>
      </c>
      <c r="C48" s="431"/>
      <c r="D48" s="431"/>
      <c r="E48" s="432"/>
    </row>
    <row r="49" spans="1:7" x14ac:dyDescent="0.35">
      <c r="A49" s="50" t="s">
        <v>146</v>
      </c>
      <c r="B49" s="47"/>
      <c r="C49" s="48"/>
      <c r="D49" s="48"/>
      <c r="E49" s="49"/>
    </row>
    <row r="50" spans="1:7" x14ac:dyDescent="0.35">
      <c r="A50" s="38">
        <v>1600000</v>
      </c>
      <c r="B50" s="38">
        <v>40400</v>
      </c>
      <c r="C50" s="38">
        <v>47100</v>
      </c>
      <c r="D50" s="38">
        <v>53800</v>
      </c>
      <c r="E50" s="37" t="s">
        <v>115</v>
      </c>
    </row>
    <row r="51" spans="1:7" x14ac:dyDescent="0.35">
      <c r="A51" s="38">
        <v>3200000</v>
      </c>
      <c r="B51" s="38">
        <v>53800</v>
      </c>
      <c r="C51" s="38">
        <v>60500</v>
      </c>
      <c r="D51" s="38">
        <f>64000*105%</f>
        <v>67200</v>
      </c>
      <c r="E51" s="37" t="s">
        <v>115</v>
      </c>
    </row>
    <row r="52" spans="1:7" x14ac:dyDescent="0.35">
      <c r="A52" s="38">
        <v>4800000</v>
      </c>
      <c r="B52" s="38">
        <f>64000*105%</f>
        <v>67200</v>
      </c>
      <c r="C52" s="38">
        <v>73900</v>
      </c>
      <c r="D52" s="38">
        <v>80700</v>
      </c>
      <c r="E52" s="37" t="s">
        <v>115</v>
      </c>
    </row>
    <row r="53" spans="1:7" x14ac:dyDescent="0.35">
      <c r="A53" s="38">
        <v>6400000</v>
      </c>
      <c r="B53" s="38">
        <v>80700</v>
      </c>
      <c r="C53" s="38">
        <v>87400</v>
      </c>
      <c r="D53" s="38">
        <v>94100</v>
      </c>
      <c r="E53" s="37" t="s">
        <v>115</v>
      </c>
    </row>
    <row r="54" spans="1:7" x14ac:dyDescent="0.35">
      <c r="A54" s="38">
        <v>8000000</v>
      </c>
      <c r="B54" s="38">
        <v>107500</v>
      </c>
      <c r="C54" s="38">
        <v>141200</v>
      </c>
      <c r="D54" s="38">
        <v>174800</v>
      </c>
      <c r="E54" s="37" t="s">
        <v>115</v>
      </c>
    </row>
    <row r="55" spans="1:7" x14ac:dyDescent="0.35">
      <c r="A55" s="38">
        <v>16000000</v>
      </c>
      <c r="B55" s="38">
        <f>160000*105%</f>
        <v>168000</v>
      </c>
      <c r="C55" s="38">
        <v>221800</v>
      </c>
      <c r="D55" s="38">
        <v>282300</v>
      </c>
      <c r="E55" s="37" t="s">
        <v>115</v>
      </c>
    </row>
    <row r="56" spans="1:7" x14ac:dyDescent="0.35">
      <c r="A56" s="38">
        <v>32000000</v>
      </c>
      <c r="B56" s="38">
        <v>242000</v>
      </c>
      <c r="C56" s="38">
        <v>309200</v>
      </c>
      <c r="D56" s="38">
        <f>364800*1.053831</f>
        <v>384437.54879999999</v>
      </c>
      <c r="E56" s="37" t="s">
        <v>115</v>
      </c>
    </row>
    <row r="57" spans="1:7" x14ac:dyDescent="0.35">
      <c r="A57" s="39" t="s">
        <v>118</v>
      </c>
      <c r="B57" s="40"/>
      <c r="C57" s="40"/>
      <c r="D57" s="40"/>
      <c r="E57" s="41"/>
    </row>
    <row r="58" spans="1:7" x14ac:dyDescent="0.35">
      <c r="A58" s="433" t="s">
        <v>119</v>
      </c>
      <c r="B58" s="433"/>
      <c r="C58" s="433"/>
      <c r="D58" s="433"/>
      <c r="E58" s="433"/>
      <c r="F58" s="433"/>
      <c r="G58" s="433"/>
    </row>
    <row r="59" spans="1:7" ht="31.5" customHeight="1" x14ac:dyDescent="0.35">
      <c r="A59" s="429" t="s">
        <v>120</v>
      </c>
      <c r="B59" s="434"/>
      <c r="C59" s="434"/>
      <c r="D59" s="434"/>
      <c r="E59" s="434"/>
      <c r="F59" s="434"/>
      <c r="G59" s="434"/>
    </row>
    <row r="60" spans="1:7" ht="62.25" customHeight="1" x14ac:dyDescent="0.35">
      <c r="A60" s="429" t="s">
        <v>121</v>
      </c>
      <c r="B60" s="429"/>
      <c r="C60" s="429"/>
      <c r="D60" s="429"/>
      <c r="E60" s="429"/>
      <c r="F60" s="429"/>
      <c r="G60" s="429"/>
    </row>
    <row r="61" spans="1:7" ht="35.25" customHeight="1" x14ac:dyDescent="0.35">
      <c r="A61" s="429" t="s">
        <v>122</v>
      </c>
      <c r="B61" s="429"/>
      <c r="C61" s="429"/>
      <c r="D61" s="429"/>
      <c r="E61" s="429"/>
      <c r="F61" s="429"/>
      <c r="G61" s="429"/>
    </row>
    <row r="62" spans="1:7" ht="17.25" customHeight="1" x14ac:dyDescent="0.35">
      <c r="A62" s="42"/>
      <c r="B62" s="42"/>
      <c r="C62" s="42"/>
      <c r="D62" s="42"/>
      <c r="E62" s="42"/>
      <c r="F62" s="42"/>
      <c r="G62" s="42"/>
    </row>
    <row r="63" spans="1:7" x14ac:dyDescent="0.35">
      <c r="A63" s="43" t="s">
        <v>123</v>
      </c>
    </row>
    <row r="64" spans="1:7" x14ac:dyDescent="0.35">
      <c r="A64" s="51">
        <v>0</v>
      </c>
      <c r="B64" s="44">
        <v>0</v>
      </c>
    </row>
    <row r="65" spans="1:2" x14ac:dyDescent="0.35">
      <c r="A65" s="51">
        <v>10000000</v>
      </c>
      <c r="B65" s="44">
        <v>0.05</v>
      </c>
    </row>
    <row r="66" spans="1:2" x14ac:dyDescent="0.35">
      <c r="A66" s="51">
        <v>20000001</v>
      </c>
      <c r="B66" s="44">
        <v>0.1</v>
      </c>
    </row>
    <row r="67" spans="1:2" x14ac:dyDescent="0.35">
      <c r="A67" s="51">
        <v>30000001</v>
      </c>
      <c r="B67" s="44">
        <v>0.15</v>
      </c>
    </row>
    <row r="68" spans="1:2" x14ac:dyDescent="0.35">
      <c r="A68" s="51">
        <v>50000001</v>
      </c>
      <c r="B68" s="44">
        <v>0.2</v>
      </c>
    </row>
    <row r="70" spans="1:2" x14ac:dyDescent="0.35">
      <c r="A70" s="43" t="s">
        <v>124</v>
      </c>
      <c r="B70" t="s">
        <v>125</v>
      </c>
    </row>
    <row r="71" spans="1:2" x14ac:dyDescent="0.35">
      <c r="B71" t="s">
        <v>126</v>
      </c>
    </row>
    <row r="72" spans="1:2" x14ac:dyDescent="0.35">
      <c r="B72" t="s">
        <v>127</v>
      </c>
    </row>
    <row r="75" spans="1:2" ht="15.5" x14ac:dyDescent="0.35">
      <c r="A75" s="17" t="s">
        <v>128</v>
      </c>
    </row>
    <row r="76" spans="1:2" x14ac:dyDescent="0.35">
      <c r="A76" t="s">
        <v>129</v>
      </c>
      <c r="B76" t="s">
        <v>130</v>
      </c>
    </row>
    <row r="77" spans="1:2" x14ac:dyDescent="0.35">
      <c r="B77" t="s">
        <v>131</v>
      </c>
    </row>
    <row r="78" spans="1:2" x14ac:dyDescent="0.35">
      <c r="B78" t="s">
        <v>132</v>
      </c>
    </row>
    <row r="79" spans="1:2" x14ac:dyDescent="0.35">
      <c r="A79" t="s">
        <v>133</v>
      </c>
      <c r="B79" t="s">
        <v>134</v>
      </c>
    </row>
    <row r="80" spans="1:2" x14ac:dyDescent="0.35">
      <c r="A80" t="s">
        <v>135</v>
      </c>
      <c r="B80" t="s">
        <v>136</v>
      </c>
    </row>
    <row r="81" spans="1:2" x14ac:dyDescent="0.35">
      <c r="A81" t="s">
        <v>137</v>
      </c>
      <c r="B81" t="s">
        <v>138</v>
      </c>
    </row>
    <row r="82" spans="1:2" x14ac:dyDescent="0.35">
      <c r="A82" t="s">
        <v>139</v>
      </c>
      <c r="B82" t="s">
        <v>140</v>
      </c>
    </row>
  </sheetData>
  <mergeCells count="14">
    <mergeCell ref="A61:G61"/>
    <mergeCell ref="B48:E48"/>
    <mergeCell ref="A58:G58"/>
    <mergeCell ref="A59:G59"/>
    <mergeCell ref="A60:G60"/>
    <mergeCell ref="A1:G1"/>
    <mergeCell ref="A2:G2"/>
    <mergeCell ref="F6:F12"/>
    <mergeCell ref="G24:G40"/>
    <mergeCell ref="A31:F31"/>
    <mergeCell ref="A40:F40"/>
    <mergeCell ref="B37:F37"/>
    <mergeCell ref="B38:F38"/>
    <mergeCell ref="B39:F39"/>
  </mergeCells>
  <phoneticPr fontId="0" type="noConversion"/>
  <pageMargins left="0.2" right="0.2" top="0.1" bottom="0.1" header="0.05" footer="0.05"/>
  <pageSetup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99A37-AB97-4CDE-B32F-F6F66F4C4340}">
  <sheetPr codeName="Sheet3">
    <tabColor rgb="FF92D050"/>
    <pageSetUpPr fitToPage="1"/>
  </sheetPr>
  <dimension ref="A1:T67"/>
  <sheetViews>
    <sheetView zoomScaleNormal="100" workbookViewId="0">
      <selection activeCell="J4" sqref="J4"/>
    </sheetView>
  </sheetViews>
  <sheetFormatPr defaultColWidth="9.08984375" defaultRowHeight="14.5" x14ac:dyDescent="0.35"/>
  <cols>
    <col min="1" max="1" width="2.6328125" style="58" customWidth="1"/>
    <col min="2" max="2" width="3.6328125" style="58" customWidth="1"/>
    <col min="3" max="12" width="13.6328125" style="58" customWidth="1"/>
    <col min="13" max="13" width="3.6328125" style="58" customWidth="1"/>
    <col min="14" max="14" width="9.08984375" style="58"/>
    <col min="15" max="16" width="9.08984375" style="53" hidden="1" customWidth="1"/>
    <col min="17" max="16384" width="9.08984375" style="58"/>
  </cols>
  <sheetData>
    <row r="1" spans="1:15" ht="15" thickBot="1" x14ac:dyDescent="0.4">
      <c r="A1" s="57"/>
      <c r="N1" s="57"/>
      <c r="O1" s="54"/>
    </row>
    <row r="2" spans="1:15" ht="18" customHeight="1" thickTop="1" x14ac:dyDescent="0.35">
      <c r="A2" s="57"/>
      <c r="B2" s="59"/>
      <c r="C2" s="60"/>
      <c r="D2" s="60"/>
      <c r="E2" s="60"/>
      <c r="F2" s="60"/>
      <c r="G2" s="60"/>
      <c r="H2" s="60"/>
      <c r="I2" s="60"/>
      <c r="J2" s="60"/>
      <c r="K2" s="60"/>
      <c r="L2" s="60"/>
      <c r="M2" s="61"/>
      <c r="N2" s="57"/>
      <c r="O2" s="54"/>
    </row>
    <row r="3" spans="1:15" ht="18" customHeight="1" x14ac:dyDescent="0.35">
      <c r="A3" s="57"/>
      <c r="B3" s="62"/>
      <c r="M3" s="63"/>
      <c r="N3" s="57"/>
      <c r="O3" s="54"/>
    </row>
    <row r="4" spans="1:15" ht="18" customHeight="1" x14ac:dyDescent="0.35">
      <c r="A4" s="57"/>
      <c r="B4" s="62"/>
      <c r="M4" s="63"/>
      <c r="N4" s="57"/>
      <c r="O4" s="54"/>
    </row>
    <row r="5" spans="1:15" ht="18" customHeight="1" x14ac:dyDescent="0.35">
      <c r="A5" s="57"/>
      <c r="B5" s="62"/>
      <c r="M5" s="63"/>
      <c r="N5" s="57"/>
      <c r="O5" s="54"/>
    </row>
    <row r="6" spans="1:15" ht="53.5" customHeight="1" x14ac:dyDescent="0.35">
      <c r="A6" s="57"/>
      <c r="B6" s="62"/>
      <c r="M6" s="63"/>
      <c r="N6" s="57"/>
      <c r="O6" s="54"/>
    </row>
    <row r="7" spans="1:15" ht="46" customHeight="1" x14ac:dyDescent="0.35">
      <c r="A7" s="57"/>
      <c r="B7" s="62"/>
      <c r="M7" s="63"/>
      <c r="N7" s="57"/>
      <c r="O7" s="54"/>
    </row>
    <row r="8" spans="1:15" ht="43.5" customHeight="1" thickBot="1" x14ac:dyDescent="0.4">
      <c r="A8" s="57"/>
      <c r="B8" s="62"/>
      <c r="C8" s="449" t="s">
        <v>223</v>
      </c>
      <c r="D8" s="450"/>
      <c r="E8" s="450"/>
      <c r="F8" s="450"/>
      <c r="G8" s="450"/>
      <c r="H8" s="450"/>
      <c r="I8" s="450"/>
      <c r="J8" s="450"/>
      <c r="K8" s="450"/>
      <c r="L8" s="450"/>
      <c r="M8" s="63"/>
      <c r="N8" s="57"/>
      <c r="O8" s="54"/>
    </row>
    <row r="9" spans="1:15" ht="12.75" customHeight="1" x14ac:dyDescent="0.35">
      <c r="A9" s="57"/>
      <c r="B9" s="62"/>
      <c r="C9" s="451" t="s">
        <v>224</v>
      </c>
      <c r="D9" s="452"/>
      <c r="E9" s="452"/>
      <c r="F9" s="452"/>
      <c r="G9" s="452"/>
      <c r="H9" s="452"/>
      <c r="I9" s="452"/>
      <c r="J9" s="452"/>
      <c r="K9" s="452"/>
      <c r="L9" s="453"/>
      <c r="M9" s="63"/>
      <c r="N9" s="57"/>
      <c r="O9" s="54"/>
    </row>
    <row r="10" spans="1:15" ht="12.75" customHeight="1" x14ac:dyDescent="0.35">
      <c r="A10" s="57"/>
      <c r="B10" s="62"/>
      <c r="C10" s="454"/>
      <c r="D10" s="455"/>
      <c r="E10" s="455"/>
      <c r="F10" s="455"/>
      <c r="G10" s="455"/>
      <c r="H10" s="455"/>
      <c r="I10" s="455"/>
      <c r="J10" s="455"/>
      <c r="K10" s="455"/>
      <c r="L10" s="456"/>
      <c r="M10" s="63"/>
      <c r="N10" s="57"/>
      <c r="O10" s="54"/>
    </row>
    <row r="11" spans="1:15" ht="12" customHeight="1" x14ac:dyDescent="0.35">
      <c r="A11" s="57"/>
      <c r="B11" s="62"/>
      <c r="C11" s="454"/>
      <c r="D11" s="455"/>
      <c r="E11" s="455"/>
      <c r="F11" s="455"/>
      <c r="G11" s="455"/>
      <c r="H11" s="455"/>
      <c r="I11" s="455"/>
      <c r="J11" s="455"/>
      <c r="K11" s="455"/>
      <c r="L11" s="456"/>
      <c r="M11" s="63"/>
      <c r="N11" s="57"/>
      <c r="O11" s="54"/>
    </row>
    <row r="12" spans="1:15" ht="8.25" customHeight="1" x14ac:dyDescent="0.35">
      <c r="A12" s="57"/>
      <c r="B12" s="62"/>
      <c r="C12" s="66"/>
      <c r="D12" s="67"/>
      <c r="E12" s="67"/>
      <c r="F12" s="67"/>
      <c r="G12" s="67"/>
      <c r="H12" s="67"/>
      <c r="I12" s="67"/>
      <c r="J12" s="67"/>
      <c r="K12" s="67"/>
      <c r="L12" s="68"/>
      <c r="M12" s="63"/>
      <c r="N12" s="57"/>
      <c r="O12" s="54"/>
    </row>
    <row r="13" spans="1:15" ht="18" customHeight="1" x14ac:dyDescent="0.35">
      <c r="A13" s="57"/>
      <c r="B13" s="62"/>
      <c r="C13" s="251" t="s">
        <v>151</v>
      </c>
      <c r="D13" s="249"/>
      <c r="E13" s="274"/>
      <c r="F13" s="274"/>
      <c r="G13" s="274"/>
      <c r="H13" s="274"/>
      <c r="I13" s="274"/>
      <c r="J13" s="274"/>
      <c r="K13" s="274"/>
      <c r="L13" s="275"/>
      <c r="M13" s="63"/>
      <c r="N13" s="57"/>
      <c r="O13" s="54"/>
    </row>
    <row r="14" spans="1:15" ht="9" customHeight="1" x14ac:dyDescent="0.35">
      <c r="A14" s="57"/>
      <c r="B14" s="62"/>
      <c r="C14" s="66"/>
      <c r="D14" s="67"/>
      <c r="E14" s="67"/>
      <c r="F14" s="67"/>
      <c r="G14" s="67"/>
      <c r="H14" s="67"/>
      <c r="I14" s="67"/>
      <c r="J14" s="67"/>
      <c r="K14" s="67"/>
      <c r="L14" s="68"/>
      <c r="M14" s="63"/>
      <c r="N14" s="57"/>
      <c r="O14" s="54"/>
    </row>
    <row r="15" spans="1:15" ht="18" customHeight="1" x14ac:dyDescent="0.35">
      <c r="A15" s="57"/>
      <c r="B15" s="62"/>
      <c r="C15" s="66" t="s">
        <v>152</v>
      </c>
      <c r="D15" s="67"/>
      <c r="E15" s="67"/>
      <c r="F15" s="67"/>
      <c r="G15" s="67"/>
      <c r="H15" s="67"/>
      <c r="I15" s="67"/>
      <c r="J15" s="67"/>
      <c r="K15" s="67"/>
      <c r="L15" s="68"/>
      <c r="M15" s="63"/>
      <c r="N15" s="57"/>
      <c r="O15" s="54"/>
    </row>
    <row r="16" spans="1:15" ht="9" customHeight="1" x14ac:dyDescent="0.35">
      <c r="A16" s="57"/>
      <c r="B16" s="62"/>
      <c r="C16" s="66"/>
      <c r="D16" s="67"/>
      <c r="E16" s="67"/>
      <c r="F16" s="67"/>
      <c r="G16" s="67"/>
      <c r="H16" s="67"/>
      <c r="I16" s="67"/>
      <c r="J16" s="67"/>
      <c r="K16" s="67"/>
      <c r="L16" s="68"/>
      <c r="M16" s="63"/>
      <c r="N16" s="57"/>
      <c r="O16" s="54"/>
    </row>
    <row r="17" spans="1:15" ht="15" customHeight="1" x14ac:dyDescent="0.35">
      <c r="A17" s="57"/>
      <c r="B17" s="62"/>
      <c r="C17" s="246" t="s">
        <v>153</v>
      </c>
      <c r="D17" s="247"/>
      <c r="E17" s="247"/>
      <c r="F17" s="247"/>
      <c r="G17" s="247"/>
      <c r="H17" s="247"/>
      <c r="I17" s="247"/>
      <c r="J17" s="247"/>
      <c r="K17" s="247"/>
      <c r="L17" s="248"/>
      <c r="M17" s="63"/>
      <c r="N17" s="57"/>
      <c r="O17" s="54"/>
    </row>
    <row r="18" spans="1:15" ht="18" customHeight="1" x14ac:dyDescent="0.35">
      <c r="A18" s="57"/>
      <c r="B18" s="62"/>
      <c r="C18" s="246"/>
      <c r="D18" s="247"/>
      <c r="E18" s="247"/>
      <c r="F18" s="247"/>
      <c r="G18" s="247"/>
      <c r="H18" s="247"/>
      <c r="I18" s="247"/>
      <c r="J18" s="247"/>
      <c r="K18" s="247"/>
      <c r="L18" s="248"/>
      <c r="M18" s="63"/>
      <c r="N18" s="57"/>
      <c r="O18" s="54"/>
    </row>
    <row r="19" spans="1:15" ht="18" customHeight="1" x14ac:dyDescent="0.35">
      <c r="A19" s="57"/>
      <c r="B19" s="62"/>
      <c r="C19" s="127" t="s">
        <v>154</v>
      </c>
      <c r="D19" s="65"/>
      <c r="E19" s="65"/>
      <c r="F19" s="65"/>
      <c r="G19" s="65"/>
      <c r="H19" s="65"/>
      <c r="I19" s="65"/>
      <c r="J19" s="65"/>
      <c r="K19" s="65"/>
      <c r="L19" s="76"/>
      <c r="M19" s="63"/>
      <c r="N19" s="57"/>
      <c r="O19" s="54"/>
    </row>
    <row r="20" spans="1:15" ht="18" customHeight="1" x14ac:dyDescent="0.35">
      <c r="A20" s="57"/>
      <c r="B20" s="62"/>
      <c r="C20" s="66"/>
      <c r="D20" s="67" t="s">
        <v>8</v>
      </c>
      <c r="E20" s="67"/>
      <c r="F20" s="67" t="s">
        <v>9</v>
      </c>
      <c r="G20" s="67"/>
      <c r="H20" s="67"/>
      <c r="I20" s="67"/>
      <c r="J20" s="67"/>
      <c r="K20" s="67"/>
      <c r="L20" s="68"/>
      <c r="M20" s="63"/>
      <c r="N20" s="57"/>
      <c r="O20" s="54"/>
    </row>
    <row r="21" spans="1:15" ht="18" customHeight="1" x14ac:dyDescent="0.35">
      <c r="A21" s="57"/>
      <c r="B21" s="62"/>
      <c r="C21" s="442" t="s">
        <v>225</v>
      </c>
      <c r="D21" s="443"/>
      <c r="E21" s="443"/>
      <c r="F21" s="443"/>
      <c r="G21" s="443"/>
      <c r="H21" s="457"/>
      <c r="I21" s="457"/>
      <c r="J21" s="457"/>
      <c r="K21" s="457"/>
      <c r="L21" s="458"/>
      <c r="M21" s="63"/>
      <c r="N21" s="57"/>
      <c r="O21" s="54"/>
    </row>
    <row r="22" spans="1:15" ht="18" customHeight="1" x14ac:dyDescent="0.35">
      <c r="A22" s="57"/>
      <c r="B22" s="62"/>
      <c r="C22" s="446"/>
      <c r="D22" s="447"/>
      <c r="E22" s="447"/>
      <c r="F22" s="447"/>
      <c r="G22" s="447"/>
      <c r="H22" s="447"/>
      <c r="I22" s="447"/>
      <c r="J22" s="447"/>
      <c r="K22" s="447"/>
      <c r="L22" s="448"/>
      <c r="M22" s="63"/>
      <c r="N22" s="57"/>
      <c r="O22" s="54"/>
    </row>
    <row r="23" spans="1:15" ht="9" customHeight="1" x14ac:dyDescent="0.35">
      <c r="A23" s="57"/>
      <c r="B23" s="62"/>
      <c r="C23" s="66"/>
      <c r="D23" s="67"/>
      <c r="E23" s="67"/>
      <c r="F23" s="67"/>
      <c r="G23" s="67"/>
      <c r="H23" s="67"/>
      <c r="I23" s="67"/>
      <c r="J23" s="67"/>
      <c r="K23" s="67"/>
      <c r="L23" s="68"/>
      <c r="M23" s="63"/>
      <c r="N23" s="57"/>
      <c r="O23" s="54"/>
    </row>
    <row r="24" spans="1:15" ht="18" customHeight="1" x14ac:dyDescent="0.35">
      <c r="A24" s="57"/>
      <c r="B24" s="62"/>
      <c r="C24" s="252" t="s">
        <v>155</v>
      </c>
      <c r="D24" s="253"/>
      <c r="E24" s="253"/>
      <c r="F24" s="67"/>
      <c r="G24" s="67"/>
      <c r="H24" s="249" t="s">
        <v>10</v>
      </c>
      <c r="I24" s="249"/>
      <c r="J24" s="65"/>
      <c r="K24" s="249" t="s">
        <v>11</v>
      </c>
      <c r="L24" s="308"/>
      <c r="M24" s="63"/>
      <c r="N24" s="57"/>
      <c r="O24" s="54"/>
    </row>
    <row r="25" spans="1:15" ht="18" customHeight="1" x14ac:dyDescent="0.35">
      <c r="A25" s="57"/>
      <c r="B25" s="62"/>
      <c r="C25" s="442" t="s">
        <v>156</v>
      </c>
      <c r="D25" s="443"/>
      <c r="E25" s="443"/>
      <c r="F25" s="67"/>
      <c r="G25" s="67"/>
      <c r="H25" s="67"/>
      <c r="I25" s="67"/>
      <c r="J25" s="67"/>
      <c r="K25" s="67"/>
      <c r="L25" s="68"/>
      <c r="M25" s="63"/>
      <c r="N25" s="57"/>
      <c r="O25" s="54"/>
    </row>
    <row r="26" spans="1:15" ht="18" customHeight="1" x14ac:dyDescent="0.35">
      <c r="A26" s="57"/>
      <c r="B26" s="62"/>
      <c r="C26" s="66"/>
      <c r="D26" s="263" t="s">
        <v>157</v>
      </c>
      <c r="E26" s="263"/>
      <c r="F26" s="67"/>
      <c r="G26" s="65"/>
      <c r="H26" s="263" t="s">
        <v>158</v>
      </c>
      <c r="I26" s="263"/>
      <c r="J26" s="263"/>
      <c r="K26" s="67"/>
      <c r="L26" s="68"/>
      <c r="M26" s="63"/>
      <c r="N26" s="57"/>
      <c r="O26" s="54"/>
    </row>
    <row r="27" spans="1:15" ht="3.75" customHeight="1" x14ac:dyDescent="0.35">
      <c r="A27" s="57"/>
      <c r="B27" s="62"/>
      <c r="C27" s="66"/>
      <c r="D27" s="67"/>
      <c r="E27" s="67"/>
      <c r="F27" s="67"/>
      <c r="G27" s="67"/>
      <c r="H27" s="67"/>
      <c r="I27" s="67"/>
      <c r="J27" s="67"/>
      <c r="K27" s="67"/>
      <c r="L27" s="68"/>
      <c r="M27" s="63"/>
      <c r="N27" s="57"/>
      <c r="O27" s="54"/>
    </row>
    <row r="28" spans="1:15" ht="18" customHeight="1" x14ac:dyDescent="0.35">
      <c r="A28" s="57"/>
      <c r="B28" s="62"/>
      <c r="C28" s="66"/>
      <c r="D28" s="263" t="s">
        <v>159</v>
      </c>
      <c r="E28" s="263"/>
      <c r="F28" s="263"/>
      <c r="G28" s="67"/>
      <c r="H28" s="67" t="s">
        <v>160</v>
      </c>
      <c r="I28" s="67"/>
      <c r="J28" s="67"/>
      <c r="K28" s="67"/>
      <c r="L28" s="68"/>
      <c r="M28" s="63"/>
      <c r="N28" s="57"/>
      <c r="O28" s="54"/>
    </row>
    <row r="29" spans="1:15" ht="9" customHeight="1" x14ac:dyDescent="0.35">
      <c r="A29" s="57"/>
      <c r="B29" s="62"/>
      <c r="C29" s="66"/>
      <c r="D29" s="67"/>
      <c r="E29" s="67"/>
      <c r="F29" s="67"/>
      <c r="G29" s="67"/>
      <c r="H29" s="67"/>
      <c r="I29" s="67"/>
      <c r="J29" s="67"/>
      <c r="K29" s="67"/>
      <c r="L29" s="68"/>
      <c r="M29" s="63"/>
      <c r="N29" s="57"/>
      <c r="O29" s="54"/>
    </row>
    <row r="30" spans="1:15" ht="18" customHeight="1" x14ac:dyDescent="0.35">
      <c r="A30" s="57"/>
      <c r="B30" s="62"/>
      <c r="C30" s="442" t="s">
        <v>161</v>
      </c>
      <c r="D30" s="443"/>
      <c r="E30" s="443"/>
      <c r="F30" s="274"/>
      <c r="G30" s="274"/>
      <c r="H30" s="274"/>
      <c r="I30" s="274"/>
      <c r="J30" s="274"/>
      <c r="K30" s="274"/>
      <c r="L30" s="275"/>
      <c r="M30" s="63"/>
      <c r="N30" s="57"/>
      <c r="O30" s="54"/>
    </row>
    <row r="31" spans="1:15" ht="18" customHeight="1" x14ac:dyDescent="0.35">
      <c r="A31" s="57"/>
      <c r="B31" s="62"/>
      <c r="C31" s="273"/>
      <c r="D31" s="274"/>
      <c r="E31" s="274"/>
      <c r="F31" s="274"/>
      <c r="G31" s="274"/>
      <c r="H31" s="274"/>
      <c r="I31" s="274"/>
      <c r="J31" s="274"/>
      <c r="K31" s="274"/>
      <c r="L31" s="275"/>
      <c r="M31" s="63"/>
      <c r="N31" s="57"/>
      <c r="O31" s="54"/>
    </row>
    <row r="32" spans="1:15" ht="18" customHeight="1" x14ac:dyDescent="0.35">
      <c r="A32" s="57"/>
      <c r="B32" s="62"/>
      <c r="C32" s="273"/>
      <c r="D32" s="274"/>
      <c r="E32" s="274"/>
      <c r="F32" s="274"/>
      <c r="G32" s="274"/>
      <c r="H32" s="274"/>
      <c r="I32" s="274"/>
      <c r="J32" s="274"/>
      <c r="K32" s="274"/>
      <c r="L32" s="275"/>
      <c r="M32" s="63"/>
      <c r="N32" s="57"/>
      <c r="O32" s="54"/>
    </row>
    <row r="33" spans="1:15" ht="9" customHeight="1" x14ac:dyDescent="0.35">
      <c r="A33" s="57"/>
      <c r="B33" s="62"/>
      <c r="C33" s="128"/>
      <c r="D33" s="87"/>
      <c r="E33" s="87"/>
      <c r="F33" s="87"/>
      <c r="G33" s="87"/>
      <c r="H33" s="87"/>
      <c r="I33" s="87"/>
      <c r="J33" s="87"/>
      <c r="K33" s="87"/>
      <c r="L33" s="129"/>
      <c r="M33" s="63"/>
      <c r="N33" s="57"/>
      <c r="O33" s="54"/>
    </row>
    <row r="34" spans="1:15" ht="18" customHeight="1" x14ac:dyDescent="0.35">
      <c r="A34" s="57"/>
      <c r="B34" s="62"/>
      <c r="C34" s="442" t="s">
        <v>162</v>
      </c>
      <c r="D34" s="443"/>
      <c r="E34" s="443"/>
      <c r="F34" s="443"/>
      <c r="G34" s="443"/>
      <c r="H34" s="443"/>
      <c r="I34" s="67"/>
      <c r="J34" s="67"/>
      <c r="K34" s="67"/>
      <c r="L34" s="68"/>
      <c r="M34" s="63"/>
      <c r="N34" s="57"/>
      <c r="O34" s="54"/>
    </row>
    <row r="35" spans="1:15" ht="9" customHeight="1" x14ac:dyDescent="0.35">
      <c r="A35" s="57"/>
      <c r="B35" s="62"/>
      <c r="C35" s="66"/>
      <c r="D35" s="67"/>
      <c r="E35" s="67"/>
      <c r="F35" s="67"/>
      <c r="G35" s="67"/>
      <c r="H35" s="67"/>
      <c r="I35" s="67"/>
      <c r="J35" s="67"/>
      <c r="K35" s="67"/>
      <c r="L35" s="68"/>
      <c r="M35" s="63"/>
      <c r="N35" s="57"/>
      <c r="O35" s="54"/>
    </row>
    <row r="36" spans="1:15" ht="18" customHeight="1" x14ac:dyDescent="0.35">
      <c r="A36" s="57"/>
      <c r="B36" s="62"/>
      <c r="C36" s="66"/>
      <c r="D36" s="67" t="s">
        <v>8</v>
      </c>
      <c r="E36" s="67"/>
      <c r="F36" s="67" t="s">
        <v>9</v>
      </c>
      <c r="G36" s="67"/>
      <c r="H36" s="67"/>
      <c r="I36" s="67"/>
      <c r="J36" s="67"/>
      <c r="K36" s="67"/>
      <c r="L36" s="68"/>
      <c r="M36" s="63"/>
      <c r="N36" s="57"/>
      <c r="O36" s="54"/>
    </row>
    <row r="37" spans="1:15" ht="9" customHeight="1" x14ac:dyDescent="0.35">
      <c r="A37" s="57"/>
      <c r="B37" s="62"/>
      <c r="C37" s="66"/>
      <c r="D37" s="67"/>
      <c r="E37" s="67"/>
      <c r="F37" s="67"/>
      <c r="G37" s="67"/>
      <c r="H37" s="67"/>
      <c r="I37" s="67"/>
      <c r="J37" s="67"/>
      <c r="K37" s="67"/>
      <c r="L37" s="68"/>
      <c r="M37" s="63"/>
      <c r="N37" s="57"/>
      <c r="O37" s="54"/>
    </row>
    <row r="38" spans="1:15" ht="18" customHeight="1" x14ac:dyDescent="0.35">
      <c r="A38" s="57"/>
      <c r="B38" s="62"/>
      <c r="C38" s="442" t="s">
        <v>12</v>
      </c>
      <c r="D38" s="443"/>
      <c r="E38" s="443"/>
      <c r="F38" s="443"/>
      <c r="G38" s="443"/>
      <c r="H38" s="443"/>
      <c r="I38" s="443"/>
      <c r="J38" s="443"/>
      <c r="K38" s="67"/>
      <c r="L38" s="68"/>
      <c r="M38" s="63"/>
      <c r="N38" s="57"/>
      <c r="O38" s="54"/>
    </row>
    <row r="39" spans="1:15" ht="18" customHeight="1" x14ac:dyDescent="0.35">
      <c r="A39" s="57"/>
      <c r="B39" s="62"/>
      <c r="C39" s="273"/>
      <c r="D39" s="274"/>
      <c r="E39" s="274"/>
      <c r="F39" s="274"/>
      <c r="G39" s="274"/>
      <c r="H39" s="274"/>
      <c r="I39" s="274"/>
      <c r="J39" s="274"/>
      <c r="K39" s="274"/>
      <c r="L39" s="275"/>
      <c r="M39" s="63"/>
      <c r="N39" s="57"/>
      <c r="O39" s="54"/>
    </row>
    <row r="40" spans="1:15" ht="18" customHeight="1" x14ac:dyDescent="0.35">
      <c r="A40" s="57"/>
      <c r="B40" s="62"/>
      <c r="C40" s="273"/>
      <c r="D40" s="274"/>
      <c r="E40" s="274"/>
      <c r="F40" s="274"/>
      <c r="G40" s="274"/>
      <c r="H40" s="274"/>
      <c r="I40" s="274"/>
      <c r="J40" s="274"/>
      <c r="K40" s="274"/>
      <c r="L40" s="275"/>
      <c r="M40" s="63"/>
      <c r="N40" s="57"/>
      <c r="O40" s="54"/>
    </row>
    <row r="41" spans="1:15" ht="8.25" customHeight="1" x14ac:dyDescent="0.35">
      <c r="A41" s="57"/>
      <c r="B41" s="62"/>
      <c r="C41" s="66"/>
      <c r="D41" s="67"/>
      <c r="E41" s="67"/>
      <c r="F41" s="67"/>
      <c r="G41" s="67"/>
      <c r="H41" s="67"/>
      <c r="I41" s="67"/>
      <c r="J41" s="67"/>
      <c r="K41" s="67"/>
      <c r="L41" s="68"/>
      <c r="M41" s="63"/>
      <c r="N41" s="57"/>
      <c r="O41" s="54"/>
    </row>
    <row r="42" spans="1:15" ht="18" customHeight="1" x14ac:dyDescent="0.35">
      <c r="A42" s="57"/>
      <c r="B42" s="62"/>
      <c r="C42" s="262" t="s">
        <v>163</v>
      </c>
      <c r="D42" s="263"/>
      <c r="E42" s="263"/>
      <c r="F42" s="263"/>
      <c r="G42" s="263"/>
      <c r="H42" s="67"/>
      <c r="I42" s="67"/>
      <c r="J42" s="67"/>
      <c r="K42" s="67"/>
      <c r="L42" s="68"/>
      <c r="M42" s="63"/>
      <c r="N42" s="57"/>
      <c r="O42" s="54"/>
    </row>
    <row r="43" spans="1:15" ht="3.75" customHeight="1" x14ac:dyDescent="0.35">
      <c r="A43" s="57"/>
      <c r="B43" s="62"/>
      <c r="C43" s="66"/>
      <c r="D43" s="67"/>
      <c r="E43" s="67"/>
      <c r="F43" s="67"/>
      <c r="G43" s="67"/>
      <c r="H43" s="67"/>
      <c r="I43" s="67"/>
      <c r="J43" s="67"/>
      <c r="K43" s="67"/>
      <c r="L43" s="68"/>
      <c r="M43" s="63"/>
      <c r="N43" s="57"/>
      <c r="O43" s="54"/>
    </row>
    <row r="44" spans="1:15" ht="18" customHeight="1" x14ac:dyDescent="0.35">
      <c r="A44" s="57"/>
      <c r="B44" s="62"/>
      <c r="C44" s="442" t="s">
        <v>164</v>
      </c>
      <c r="D44" s="443"/>
      <c r="E44" s="443"/>
      <c r="F44" s="443"/>
      <c r="G44" s="443"/>
      <c r="H44" s="443"/>
      <c r="I44" s="443"/>
      <c r="J44" s="67"/>
      <c r="K44" s="67"/>
      <c r="L44" s="68"/>
      <c r="M44" s="63"/>
      <c r="N44" s="57"/>
      <c r="O44" s="54"/>
    </row>
    <row r="45" spans="1:15" ht="9" customHeight="1" x14ac:dyDescent="0.35">
      <c r="A45" s="57"/>
      <c r="B45" s="62"/>
      <c r="C45" s="66"/>
      <c r="D45" s="67"/>
      <c r="E45" s="67"/>
      <c r="F45" s="67"/>
      <c r="G45" s="67"/>
      <c r="H45" s="67"/>
      <c r="I45" s="67"/>
      <c r="J45" s="67"/>
      <c r="K45" s="67"/>
      <c r="L45" s="68"/>
      <c r="M45" s="63"/>
      <c r="N45" s="57"/>
      <c r="O45" s="54"/>
    </row>
    <row r="46" spans="1:15" ht="18" customHeight="1" x14ac:dyDescent="0.35">
      <c r="A46" s="57"/>
      <c r="B46" s="62"/>
      <c r="C46" s="262" t="s">
        <v>226</v>
      </c>
      <c r="D46" s="263"/>
      <c r="E46" s="263"/>
      <c r="F46" s="263"/>
      <c r="G46" s="67"/>
      <c r="H46" s="67" t="s">
        <v>8</v>
      </c>
      <c r="I46" s="67"/>
      <c r="J46" s="87" t="s">
        <v>9</v>
      </c>
      <c r="K46" s="67"/>
      <c r="L46" s="68"/>
      <c r="M46" s="63"/>
      <c r="N46" s="57"/>
      <c r="O46" s="54"/>
    </row>
    <row r="47" spans="1:15" ht="18" customHeight="1" x14ac:dyDescent="0.35">
      <c r="A47" s="57"/>
      <c r="B47" s="62"/>
      <c r="C47" s="262" t="s">
        <v>227</v>
      </c>
      <c r="D47" s="263"/>
      <c r="E47" s="263"/>
      <c r="F47" s="263"/>
      <c r="G47" s="67"/>
      <c r="H47" s="67" t="s">
        <v>8</v>
      </c>
      <c r="I47" s="67"/>
      <c r="J47" s="87" t="s">
        <v>9</v>
      </c>
      <c r="K47" s="67"/>
      <c r="L47" s="68"/>
      <c r="M47" s="63"/>
      <c r="N47" s="57"/>
      <c r="O47" s="54"/>
    </row>
    <row r="48" spans="1:15" ht="18" customHeight="1" x14ac:dyDescent="0.35">
      <c r="A48" s="57"/>
      <c r="B48" s="62"/>
      <c r="C48" s="262" t="s">
        <v>228</v>
      </c>
      <c r="D48" s="263"/>
      <c r="E48" s="263"/>
      <c r="F48" s="263"/>
      <c r="G48" s="67"/>
      <c r="H48" s="67" t="s">
        <v>8</v>
      </c>
      <c r="I48" s="67"/>
      <c r="J48" s="87" t="s">
        <v>9</v>
      </c>
      <c r="K48" s="67"/>
      <c r="L48" s="68"/>
      <c r="M48" s="63"/>
      <c r="N48" s="57"/>
      <c r="O48" s="54"/>
    </row>
    <row r="49" spans="1:20" ht="18" customHeight="1" x14ac:dyDescent="0.35">
      <c r="A49" s="57"/>
      <c r="B49" s="62"/>
      <c r="C49" s="262" t="s">
        <v>229</v>
      </c>
      <c r="D49" s="263"/>
      <c r="E49" s="263"/>
      <c r="F49" s="263"/>
      <c r="G49" s="67"/>
      <c r="H49" s="67" t="s">
        <v>8</v>
      </c>
      <c r="I49" s="67"/>
      <c r="J49" s="87" t="s">
        <v>9</v>
      </c>
      <c r="K49" s="67"/>
      <c r="L49" s="68"/>
      <c r="M49" s="63"/>
      <c r="N49" s="57"/>
      <c r="O49" s="54"/>
    </row>
    <row r="50" spans="1:20" ht="3.75" customHeight="1" x14ac:dyDescent="0.35">
      <c r="A50" s="57"/>
      <c r="B50" s="62"/>
      <c r="C50" s="66"/>
      <c r="D50" s="67"/>
      <c r="E50" s="67"/>
      <c r="F50" s="67"/>
      <c r="G50" s="67"/>
      <c r="H50" s="67"/>
      <c r="I50" s="67"/>
      <c r="J50" s="67"/>
      <c r="K50" s="67"/>
      <c r="L50" s="68"/>
      <c r="M50" s="63"/>
      <c r="N50" s="57"/>
      <c r="O50" s="54"/>
    </row>
    <row r="51" spans="1:20" ht="18" customHeight="1" x14ac:dyDescent="0.35">
      <c r="A51" s="57"/>
      <c r="B51" s="62"/>
      <c r="C51" s="66" t="s">
        <v>165</v>
      </c>
      <c r="D51" s="67"/>
      <c r="E51" s="67"/>
      <c r="F51" s="67"/>
      <c r="G51" s="67"/>
      <c r="H51" s="67"/>
      <c r="I51" s="67"/>
      <c r="J51" s="67"/>
      <c r="K51" s="67"/>
      <c r="L51" s="68"/>
      <c r="M51" s="63"/>
      <c r="N51" s="57"/>
      <c r="O51" s="54"/>
    </row>
    <row r="52" spans="1:20" ht="4.5" customHeight="1" x14ac:dyDescent="0.35">
      <c r="A52" s="57"/>
      <c r="B52" s="62"/>
      <c r="C52" s="66"/>
      <c r="D52" s="67"/>
      <c r="E52" s="67"/>
      <c r="F52" s="67"/>
      <c r="G52" s="67"/>
      <c r="H52" s="67"/>
      <c r="I52" s="67"/>
      <c r="J52" s="67"/>
      <c r="K52" s="67"/>
      <c r="L52" s="68"/>
      <c r="M52" s="63"/>
      <c r="N52" s="57"/>
      <c r="O52" s="54"/>
    </row>
    <row r="53" spans="1:20" ht="18" customHeight="1" x14ac:dyDescent="0.35">
      <c r="A53" s="57"/>
      <c r="B53" s="62"/>
      <c r="C53" s="444" t="s">
        <v>166</v>
      </c>
      <c r="D53" s="398"/>
      <c r="E53" s="398"/>
      <c r="F53" s="398"/>
      <c r="G53" s="398"/>
      <c r="H53" s="398"/>
      <c r="I53" s="398"/>
      <c r="J53" s="398"/>
      <c r="K53" s="398"/>
      <c r="L53" s="445"/>
      <c r="M53" s="63"/>
      <c r="N53" s="57"/>
      <c r="O53" s="54"/>
    </row>
    <row r="54" spans="1:20" ht="3.75" customHeight="1" x14ac:dyDescent="0.35">
      <c r="A54" s="57"/>
      <c r="B54" s="62"/>
      <c r="C54" s="128"/>
      <c r="D54" s="87"/>
      <c r="E54" s="87"/>
      <c r="F54" s="87"/>
      <c r="G54" s="87"/>
      <c r="H54" s="87"/>
      <c r="I54" s="87"/>
      <c r="J54" s="87"/>
      <c r="K54" s="87"/>
      <c r="L54" s="129"/>
      <c r="M54" s="63"/>
      <c r="N54" s="57"/>
      <c r="O54" s="54"/>
    </row>
    <row r="55" spans="1:20" ht="18" customHeight="1" x14ac:dyDescent="0.35">
      <c r="A55" s="57"/>
      <c r="B55" s="62"/>
      <c r="C55" s="251" t="s">
        <v>230</v>
      </c>
      <c r="D55" s="249"/>
      <c r="E55" s="249"/>
      <c r="F55" s="249"/>
      <c r="G55" s="67"/>
      <c r="H55" s="67" t="s">
        <v>8</v>
      </c>
      <c r="I55" s="67"/>
      <c r="J55" s="87" t="s">
        <v>9</v>
      </c>
      <c r="K55" s="67"/>
      <c r="L55" s="68"/>
      <c r="M55" s="63"/>
      <c r="N55" s="57"/>
      <c r="O55" s="54"/>
    </row>
    <row r="56" spans="1:20" ht="18" customHeight="1" x14ac:dyDescent="0.35">
      <c r="A56" s="57"/>
      <c r="B56" s="62"/>
      <c r="C56" s="262" t="s">
        <v>167</v>
      </c>
      <c r="D56" s="263"/>
      <c r="E56" s="263"/>
      <c r="F56" s="263"/>
      <c r="G56" s="67"/>
      <c r="H56" s="67"/>
      <c r="I56" s="67"/>
      <c r="J56" s="67"/>
      <c r="K56" s="67"/>
      <c r="L56" s="68"/>
      <c r="M56" s="63"/>
      <c r="N56" s="57"/>
      <c r="O56" s="54"/>
    </row>
    <row r="57" spans="1:20" ht="18" customHeight="1" x14ac:dyDescent="0.35">
      <c r="A57" s="57"/>
      <c r="B57" s="62"/>
      <c r="C57" s="262" t="s">
        <v>231</v>
      </c>
      <c r="D57" s="263"/>
      <c r="E57" s="263"/>
      <c r="F57" s="263"/>
      <c r="G57" s="67"/>
      <c r="H57" s="67" t="s">
        <v>8</v>
      </c>
      <c r="I57" s="67"/>
      <c r="J57" s="87" t="s">
        <v>9</v>
      </c>
      <c r="K57" s="67"/>
      <c r="L57" s="68"/>
      <c r="M57" s="63"/>
      <c r="N57" s="57"/>
      <c r="O57" s="54"/>
    </row>
    <row r="58" spans="1:20" ht="18" customHeight="1" x14ac:dyDescent="0.35">
      <c r="A58" s="57"/>
      <c r="B58" s="62"/>
      <c r="C58" s="262" t="s">
        <v>232</v>
      </c>
      <c r="D58" s="263"/>
      <c r="E58" s="263"/>
      <c r="F58" s="263"/>
      <c r="G58" s="67"/>
      <c r="H58" s="67" t="s">
        <v>8</v>
      </c>
      <c r="I58" s="67"/>
      <c r="J58" s="87" t="s">
        <v>9</v>
      </c>
      <c r="K58" s="67"/>
      <c r="L58" s="68"/>
      <c r="M58" s="63"/>
      <c r="N58" s="57"/>
      <c r="O58" s="54"/>
    </row>
    <row r="59" spans="1:20" ht="9" customHeight="1" thickBot="1" x14ac:dyDescent="0.4">
      <c r="A59" s="57"/>
      <c r="B59" s="62"/>
      <c r="C59" s="69"/>
      <c r="D59" s="70"/>
      <c r="E59" s="70"/>
      <c r="F59" s="70"/>
      <c r="G59" s="70"/>
      <c r="H59" s="70"/>
      <c r="I59" s="70"/>
      <c r="J59" s="70"/>
      <c r="K59" s="70"/>
      <c r="L59" s="71"/>
      <c r="M59" s="63"/>
      <c r="N59" s="57"/>
      <c r="O59" s="54"/>
    </row>
    <row r="60" spans="1:20" ht="31.5" customHeight="1" x14ac:dyDescent="0.35">
      <c r="A60" s="57"/>
      <c r="B60" s="62"/>
      <c r="C60" s="67"/>
      <c r="D60" s="67"/>
      <c r="E60" s="67"/>
      <c r="F60" s="67"/>
      <c r="G60" s="67"/>
      <c r="H60" s="67"/>
      <c r="I60" s="67"/>
      <c r="J60" s="67"/>
      <c r="K60" s="67"/>
      <c r="L60" s="67"/>
      <c r="M60" s="63"/>
      <c r="N60" s="57"/>
      <c r="O60" s="54"/>
    </row>
    <row r="61" spans="1:20" ht="19.5" customHeight="1" x14ac:dyDescent="0.35">
      <c r="A61" s="57"/>
      <c r="B61" s="62"/>
      <c r="C61" s="67"/>
      <c r="D61" s="67"/>
      <c r="E61" s="67"/>
      <c r="F61" s="67"/>
      <c r="G61" s="67"/>
      <c r="H61" s="67"/>
      <c r="I61" s="67"/>
      <c r="J61" s="67"/>
      <c r="K61" s="67"/>
      <c r="L61" s="67"/>
      <c r="M61" s="63"/>
      <c r="N61" s="57"/>
      <c r="O61" s="54"/>
    </row>
    <row r="62" spans="1:20" ht="18" customHeight="1" x14ac:dyDescent="0.35">
      <c r="A62" s="57"/>
      <c r="B62" s="62"/>
      <c r="C62" s="65"/>
      <c r="D62" s="311"/>
      <c r="E62" s="311"/>
      <c r="F62" s="311"/>
      <c r="G62" s="65"/>
      <c r="H62" s="311"/>
      <c r="I62" s="311"/>
      <c r="J62" s="311"/>
      <c r="K62" s="311"/>
      <c r="M62" s="63"/>
      <c r="N62" s="57"/>
      <c r="O62" s="54"/>
      <c r="P62" s="54"/>
      <c r="Q62" s="57"/>
      <c r="R62" s="57"/>
      <c r="S62" s="57"/>
      <c r="T62" s="57"/>
    </row>
    <row r="63" spans="1:20" ht="18" customHeight="1" x14ac:dyDescent="0.35">
      <c r="A63" s="57"/>
      <c r="B63" s="62"/>
      <c r="C63" s="65"/>
      <c r="D63" s="397" t="s">
        <v>37</v>
      </c>
      <c r="E63" s="397"/>
      <c r="F63" s="397"/>
      <c r="G63" s="65"/>
      <c r="H63" s="414" t="s">
        <v>541</v>
      </c>
      <c r="I63" s="441"/>
      <c r="J63" s="441"/>
      <c r="K63" s="441"/>
      <c r="M63" s="63"/>
      <c r="N63" s="57"/>
      <c r="O63" s="54"/>
      <c r="P63" s="54"/>
      <c r="Q63" s="57"/>
      <c r="R63" s="57"/>
      <c r="S63" s="57"/>
      <c r="T63" s="57"/>
    </row>
    <row r="64" spans="1:20" ht="18" customHeight="1" x14ac:dyDescent="0.35">
      <c r="A64" s="57"/>
      <c r="B64" s="62"/>
      <c r="C64" s="65"/>
      <c r="D64" s="65"/>
      <c r="E64" s="65"/>
      <c r="F64" s="65"/>
      <c r="G64" s="65"/>
      <c r="H64" s="398" t="s">
        <v>542</v>
      </c>
      <c r="I64" s="398"/>
      <c r="J64" s="398"/>
      <c r="K64" s="398"/>
      <c r="M64" s="63"/>
      <c r="N64" s="57"/>
      <c r="O64" s="54"/>
      <c r="P64" s="54"/>
      <c r="Q64" s="57"/>
      <c r="R64" s="57"/>
      <c r="S64" s="57"/>
      <c r="T64" s="57"/>
    </row>
    <row r="65" spans="1:15" ht="9" customHeight="1" x14ac:dyDescent="0.35">
      <c r="A65" s="57"/>
      <c r="B65" s="62"/>
      <c r="C65" s="67"/>
      <c r="D65" s="67"/>
      <c r="E65" s="67"/>
      <c r="F65" s="67"/>
      <c r="G65" s="67"/>
      <c r="H65" s="67"/>
      <c r="I65" s="67"/>
      <c r="J65" s="67"/>
      <c r="K65" s="67"/>
      <c r="L65" s="67"/>
      <c r="M65" s="63"/>
      <c r="N65" s="57"/>
      <c r="O65" s="54"/>
    </row>
    <row r="66" spans="1:15" ht="18" customHeight="1" thickBot="1" x14ac:dyDescent="0.4">
      <c r="A66" s="57"/>
      <c r="B66" s="124"/>
      <c r="C66" s="125"/>
      <c r="D66" s="125"/>
      <c r="E66" s="125"/>
      <c r="F66" s="125"/>
      <c r="G66" s="125"/>
      <c r="H66" s="125"/>
      <c r="I66" s="125"/>
      <c r="J66" s="125"/>
      <c r="K66" s="125"/>
      <c r="L66" s="125"/>
      <c r="M66" s="130"/>
      <c r="N66" s="57"/>
      <c r="O66" s="54"/>
    </row>
    <row r="67" spans="1:15" ht="15" thickTop="1" x14ac:dyDescent="0.35"/>
  </sheetData>
  <mergeCells count="39">
    <mergeCell ref="C21:G21"/>
    <mergeCell ref="C8:L8"/>
    <mergeCell ref="C9:L11"/>
    <mergeCell ref="C13:D13"/>
    <mergeCell ref="E13:L13"/>
    <mergeCell ref="C17:L18"/>
    <mergeCell ref="H21:L21"/>
    <mergeCell ref="C22:L22"/>
    <mergeCell ref="C24:E24"/>
    <mergeCell ref="H24:I24"/>
    <mergeCell ref="K24:L24"/>
    <mergeCell ref="F30:L30"/>
    <mergeCell ref="C25:E25"/>
    <mergeCell ref="D28:F28"/>
    <mergeCell ref="C34:H34"/>
    <mergeCell ref="C30:E30"/>
    <mergeCell ref="D26:E26"/>
    <mergeCell ref="H26:J26"/>
    <mergeCell ref="C32:L32"/>
    <mergeCell ref="C31:L31"/>
    <mergeCell ref="C56:F56"/>
    <mergeCell ref="C38:J38"/>
    <mergeCell ref="C39:L39"/>
    <mergeCell ref="C40:L40"/>
    <mergeCell ref="C42:G42"/>
    <mergeCell ref="C44:I44"/>
    <mergeCell ref="C46:F46"/>
    <mergeCell ref="C47:F47"/>
    <mergeCell ref="C48:F48"/>
    <mergeCell ref="C49:F49"/>
    <mergeCell ref="C53:L53"/>
    <mergeCell ref="C55:F55"/>
    <mergeCell ref="H64:K64"/>
    <mergeCell ref="C57:F57"/>
    <mergeCell ref="C58:F58"/>
    <mergeCell ref="D62:F62"/>
    <mergeCell ref="H62:K62"/>
    <mergeCell ref="D63:F63"/>
    <mergeCell ref="H63:K63"/>
  </mergeCells>
  <phoneticPr fontId="0" type="noConversion"/>
  <conditionalFormatting sqref="E13:L13 H21:L21 C22:L22 F30:L30 C31:L32 C39:L40 H62:K62 D62:F62">
    <cfRule type="containsBlanks" dxfId="10" priority="1" stopIfTrue="1">
      <formula>LEN(TRIM(C13))=0</formula>
    </cfRule>
  </conditionalFormatting>
  <pageMargins left="0.7" right="0.7" top="0.25" bottom="0.25" header="0.05" footer="0.05"/>
  <pageSetup scale="63" orientation="portrait" r:id="rId1"/>
  <rowBreaks count="1" manualBreakCount="1">
    <brk id="33" min="1" max="12" man="1"/>
  </rowBreaks>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locked="0" defaultSize="0" autoFill="0" autoLine="0" autoPict="0">
                <anchor moveWithCells="1">
                  <from>
                    <xdr:col>2</xdr:col>
                    <xdr:colOff>501650</xdr:colOff>
                    <xdr:row>19</xdr:row>
                    <xdr:rowOff>25400</xdr:rowOff>
                  </from>
                  <to>
                    <xdr:col>2</xdr:col>
                    <xdr:colOff>692150</xdr:colOff>
                    <xdr:row>19</xdr:row>
                    <xdr:rowOff>165100</xdr:rowOff>
                  </to>
                </anchor>
              </controlPr>
            </control>
          </mc:Choice>
        </mc:AlternateContent>
        <mc:AlternateContent xmlns:mc="http://schemas.openxmlformats.org/markup-compatibility/2006">
          <mc:Choice Requires="x14">
            <control shapeId="5122" r:id="rId5" name="Check Box 2">
              <controlPr locked="0" defaultSize="0" autoFill="0" autoLine="0" autoPict="0">
                <anchor moveWithCells="1">
                  <from>
                    <xdr:col>4</xdr:col>
                    <xdr:colOff>501650</xdr:colOff>
                    <xdr:row>19</xdr:row>
                    <xdr:rowOff>25400</xdr:rowOff>
                  </from>
                  <to>
                    <xdr:col>4</xdr:col>
                    <xdr:colOff>692150</xdr:colOff>
                    <xdr:row>19</xdr:row>
                    <xdr:rowOff>165100</xdr:rowOff>
                  </to>
                </anchor>
              </controlPr>
            </control>
          </mc:Choice>
        </mc:AlternateContent>
        <mc:AlternateContent xmlns:mc="http://schemas.openxmlformats.org/markup-compatibility/2006">
          <mc:Choice Requires="x14">
            <control shapeId="5123" r:id="rId6" name="Check Box 3">
              <controlPr locked="0" defaultSize="0" autoFill="0" autoLine="0" autoPict="0">
                <anchor moveWithCells="1">
                  <from>
                    <xdr:col>6</xdr:col>
                    <xdr:colOff>527050</xdr:colOff>
                    <xdr:row>23</xdr:row>
                    <xdr:rowOff>31750</xdr:rowOff>
                  </from>
                  <to>
                    <xdr:col>6</xdr:col>
                    <xdr:colOff>717550</xdr:colOff>
                    <xdr:row>23</xdr:row>
                    <xdr:rowOff>177800</xdr:rowOff>
                  </to>
                </anchor>
              </controlPr>
            </control>
          </mc:Choice>
        </mc:AlternateContent>
        <mc:AlternateContent xmlns:mc="http://schemas.openxmlformats.org/markup-compatibility/2006">
          <mc:Choice Requires="x14">
            <control shapeId="5124" r:id="rId7" name="Check Box 4">
              <controlPr locked="0" defaultSize="0" autoFill="0" autoLine="0" autoPict="0">
                <anchor moveWithCells="1">
                  <from>
                    <xdr:col>9</xdr:col>
                    <xdr:colOff>501650</xdr:colOff>
                    <xdr:row>23</xdr:row>
                    <xdr:rowOff>31750</xdr:rowOff>
                  </from>
                  <to>
                    <xdr:col>9</xdr:col>
                    <xdr:colOff>692150</xdr:colOff>
                    <xdr:row>23</xdr:row>
                    <xdr:rowOff>177800</xdr:rowOff>
                  </to>
                </anchor>
              </controlPr>
            </control>
          </mc:Choice>
        </mc:AlternateContent>
        <mc:AlternateContent xmlns:mc="http://schemas.openxmlformats.org/markup-compatibility/2006">
          <mc:Choice Requires="x14">
            <control shapeId="5125" r:id="rId8" name="Check Box 5">
              <controlPr locked="0" defaultSize="0" autoFill="0" autoLine="0" autoPict="0">
                <anchor moveWithCells="1">
                  <from>
                    <xdr:col>2</xdr:col>
                    <xdr:colOff>501650</xdr:colOff>
                    <xdr:row>25</xdr:row>
                    <xdr:rowOff>25400</xdr:rowOff>
                  </from>
                  <to>
                    <xdr:col>2</xdr:col>
                    <xdr:colOff>692150</xdr:colOff>
                    <xdr:row>25</xdr:row>
                    <xdr:rowOff>165100</xdr:rowOff>
                  </to>
                </anchor>
              </controlPr>
            </control>
          </mc:Choice>
        </mc:AlternateContent>
        <mc:AlternateContent xmlns:mc="http://schemas.openxmlformats.org/markup-compatibility/2006">
          <mc:Choice Requires="x14">
            <control shapeId="5126" r:id="rId9" name="Check Box 6">
              <controlPr locked="0" defaultSize="0" autoFill="0" autoLine="0" autoPict="0">
                <anchor moveWithCells="1">
                  <from>
                    <xdr:col>2</xdr:col>
                    <xdr:colOff>501650</xdr:colOff>
                    <xdr:row>27</xdr:row>
                    <xdr:rowOff>25400</xdr:rowOff>
                  </from>
                  <to>
                    <xdr:col>2</xdr:col>
                    <xdr:colOff>692150</xdr:colOff>
                    <xdr:row>27</xdr:row>
                    <xdr:rowOff>165100</xdr:rowOff>
                  </to>
                </anchor>
              </controlPr>
            </control>
          </mc:Choice>
        </mc:AlternateContent>
        <mc:AlternateContent xmlns:mc="http://schemas.openxmlformats.org/markup-compatibility/2006">
          <mc:Choice Requires="x14">
            <control shapeId="5127" r:id="rId10" name="Check Box 7">
              <controlPr locked="0" defaultSize="0" autoFill="0" autoLine="0" autoPict="0">
                <anchor moveWithCells="1">
                  <from>
                    <xdr:col>6</xdr:col>
                    <xdr:colOff>527050</xdr:colOff>
                    <xdr:row>25</xdr:row>
                    <xdr:rowOff>25400</xdr:rowOff>
                  </from>
                  <to>
                    <xdr:col>6</xdr:col>
                    <xdr:colOff>717550</xdr:colOff>
                    <xdr:row>25</xdr:row>
                    <xdr:rowOff>165100</xdr:rowOff>
                  </to>
                </anchor>
              </controlPr>
            </control>
          </mc:Choice>
        </mc:AlternateContent>
        <mc:AlternateContent xmlns:mc="http://schemas.openxmlformats.org/markup-compatibility/2006">
          <mc:Choice Requires="x14">
            <control shapeId="5128" r:id="rId11" name="Check Box 8">
              <controlPr locked="0" defaultSize="0" autoFill="0" autoLine="0" autoPict="0">
                <anchor moveWithCells="1">
                  <from>
                    <xdr:col>6</xdr:col>
                    <xdr:colOff>527050</xdr:colOff>
                    <xdr:row>27</xdr:row>
                    <xdr:rowOff>25400</xdr:rowOff>
                  </from>
                  <to>
                    <xdr:col>6</xdr:col>
                    <xdr:colOff>717550</xdr:colOff>
                    <xdr:row>27</xdr:row>
                    <xdr:rowOff>165100</xdr:rowOff>
                  </to>
                </anchor>
              </controlPr>
            </control>
          </mc:Choice>
        </mc:AlternateContent>
        <mc:AlternateContent xmlns:mc="http://schemas.openxmlformats.org/markup-compatibility/2006">
          <mc:Choice Requires="x14">
            <control shapeId="5129" r:id="rId12" name="Check Box 9">
              <controlPr locked="0" defaultSize="0" autoFill="0" autoLine="0" autoPict="0">
                <anchor moveWithCells="1">
                  <from>
                    <xdr:col>2</xdr:col>
                    <xdr:colOff>501650</xdr:colOff>
                    <xdr:row>35</xdr:row>
                    <xdr:rowOff>25400</xdr:rowOff>
                  </from>
                  <to>
                    <xdr:col>2</xdr:col>
                    <xdr:colOff>692150</xdr:colOff>
                    <xdr:row>35</xdr:row>
                    <xdr:rowOff>165100</xdr:rowOff>
                  </to>
                </anchor>
              </controlPr>
            </control>
          </mc:Choice>
        </mc:AlternateContent>
        <mc:AlternateContent xmlns:mc="http://schemas.openxmlformats.org/markup-compatibility/2006">
          <mc:Choice Requires="x14">
            <control shapeId="5130" r:id="rId13" name="Check Box 10">
              <controlPr locked="0" defaultSize="0" autoFill="0" autoLine="0" autoPict="0">
                <anchor moveWithCells="1">
                  <from>
                    <xdr:col>4</xdr:col>
                    <xdr:colOff>501650</xdr:colOff>
                    <xdr:row>35</xdr:row>
                    <xdr:rowOff>25400</xdr:rowOff>
                  </from>
                  <to>
                    <xdr:col>4</xdr:col>
                    <xdr:colOff>692150</xdr:colOff>
                    <xdr:row>35</xdr:row>
                    <xdr:rowOff>165100</xdr:rowOff>
                  </to>
                </anchor>
              </controlPr>
            </control>
          </mc:Choice>
        </mc:AlternateContent>
        <mc:AlternateContent xmlns:mc="http://schemas.openxmlformats.org/markup-compatibility/2006">
          <mc:Choice Requires="x14">
            <control shapeId="5131" r:id="rId14" name="Check Box 11">
              <controlPr locked="0" defaultSize="0" autoFill="0" autoLine="0" autoPict="0">
                <anchor moveWithCells="1">
                  <from>
                    <xdr:col>6</xdr:col>
                    <xdr:colOff>527050</xdr:colOff>
                    <xdr:row>45</xdr:row>
                    <xdr:rowOff>31750</xdr:rowOff>
                  </from>
                  <to>
                    <xdr:col>6</xdr:col>
                    <xdr:colOff>717550</xdr:colOff>
                    <xdr:row>45</xdr:row>
                    <xdr:rowOff>177800</xdr:rowOff>
                  </to>
                </anchor>
              </controlPr>
            </control>
          </mc:Choice>
        </mc:AlternateContent>
        <mc:AlternateContent xmlns:mc="http://schemas.openxmlformats.org/markup-compatibility/2006">
          <mc:Choice Requires="x14">
            <control shapeId="5132" r:id="rId15" name="Check Box 12">
              <controlPr locked="0" defaultSize="0" autoFill="0" autoLine="0" autoPict="0">
                <anchor moveWithCells="1">
                  <from>
                    <xdr:col>6</xdr:col>
                    <xdr:colOff>527050</xdr:colOff>
                    <xdr:row>46</xdr:row>
                    <xdr:rowOff>31750</xdr:rowOff>
                  </from>
                  <to>
                    <xdr:col>6</xdr:col>
                    <xdr:colOff>717550</xdr:colOff>
                    <xdr:row>46</xdr:row>
                    <xdr:rowOff>177800</xdr:rowOff>
                  </to>
                </anchor>
              </controlPr>
            </control>
          </mc:Choice>
        </mc:AlternateContent>
        <mc:AlternateContent xmlns:mc="http://schemas.openxmlformats.org/markup-compatibility/2006">
          <mc:Choice Requires="x14">
            <control shapeId="5133" r:id="rId16" name="Check Box 13">
              <controlPr locked="0" defaultSize="0" autoFill="0" autoLine="0" autoPict="0">
                <anchor moveWithCells="1">
                  <from>
                    <xdr:col>6</xdr:col>
                    <xdr:colOff>527050</xdr:colOff>
                    <xdr:row>47</xdr:row>
                    <xdr:rowOff>38100</xdr:rowOff>
                  </from>
                  <to>
                    <xdr:col>6</xdr:col>
                    <xdr:colOff>717550</xdr:colOff>
                    <xdr:row>48</xdr:row>
                    <xdr:rowOff>0</xdr:rowOff>
                  </to>
                </anchor>
              </controlPr>
            </control>
          </mc:Choice>
        </mc:AlternateContent>
        <mc:AlternateContent xmlns:mc="http://schemas.openxmlformats.org/markup-compatibility/2006">
          <mc:Choice Requires="x14">
            <control shapeId="5134" r:id="rId17" name="Check Box 14">
              <controlPr locked="0" defaultSize="0" autoFill="0" autoLine="0" autoPict="0">
                <anchor moveWithCells="1">
                  <from>
                    <xdr:col>6</xdr:col>
                    <xdr:colOff>527050</xdr:colOff>
                    <xdr:row>48</xdr:row>
                    <xdr:rowOff>25400</xdr:rowOff>
                  </from>
                  <to>
                    <xdr:col>6</xdr:col>
                    <xdr:colOff>717550</xdr:colOff>
                    <xdr:row>48</xdr:row>
                    <xdr:rowOff>165100</xdr:rowOff>
                  </to>
                </anchor>
              </controlPr>
            </control>
          </mc:Choice>
        </mc:AlternateContent>
        <mc:AlternateContent xmlns:mc="http://schemas.openxmlformats.org/markup-compatibility/2006">
          <mc:Choice Requires="x14">
            <control shapeId="5135" r:id="rId18" name="Check Box 15">
              <controlPr locked="0" defaultSize="0" autoFill="0" autoLine="0" autoPict="0">
                <anchor moveWithCells="1">
                  <from>
                    <xdr:col>6</xdr:col>
                    <xdr:colOff>527050</xdr:colOff>
                    <xdr:row>54</xdr:row>
                    <xdr:rowOff>31750</xdr:rowOff>
                  </from>
                  <to>
                    <xdr:col>6</xdr:col>
                    <xdr:colOff>717550</xdr:colOff>
                    <xdr:row>54</xdr:row>
                    <xdr:rowOff>177800</xdr:rowOff>
                  </to>
                </anchor>
              </controlPr>
            </control>
          </mc:Choice>
        </mc:AlternateContent>
        <mc:AlternateContent xmlns:mc="http://schemas.openxmlformats.org/markup-compatibility/2006">
          <mc:Choice Requires="x14">
            <control shapeId="5136" r:id="rId19" name="Check Box 16">
              <controlPr locked="0" defaultSize="0" autoFill="0" autoLine="0" autoPict="0">
                <anchor moveWithCells="1">
                  <from>
                    <xdr:col>6</xdr:col>
                    <xdr:colOff>527050</xdr:colOff>
                    <xdr:row>56</xdr:row>
                    <xdr:rowOff>38100</xdr:rowOff>
                  </from>
                  <to>
                    <xdr:col>6</xdr:col>
                    <xdr:colOff>717550</xdr:colOff>
                    <xdr:row>57</xdr:row>
                    <xdr:rowOff>0</xdr:rowOff>
                  </to>
                </anchor>
              </controlPr>
            </control>
          </mc:Choice>
        </mc:AlternateContent>
        <mc:AlternateContent xmlns:mc="http://schemas.openxmlformats.org/markup-compatibility/2006">
          <mc:Choice Requires="x14">
            <control shapeId="5137" r:id="rId20" name="Check Box 17">
              <controlPr locked="0" defaultSize="0" autoFill="0" autoLine="0" autoPict="0">
                <anchor moveWithCells="1">
                  <from>
                    <xdr:col>6</xdr:col>
                    <xdr:colOff>527050</xdr:colOff>
                    <xdr:row>57</xdr:row>
                    <xdr:rowOff>31750</xdr:rowOff>
                  </from>
                  <to>
                    <xdr:col>6</xdr:col>
                    <xdr:colOff>717550</xdr:colOff>
                    <xdr:row>57</xdr:row>
                    <xdr:rowOff>177800</xdr:rowOff>
                  </to>
                </anchor>
              </controlPr>
            </control>
          </mc:Choice>
        </mc:AlternateContent>
        <mc:AlternateContent xmlns:mc="http://schemas.openxmlformats.org/markup-compatibility/2006">
          <mc:Choice Requires="x14">
            <control shapeId="5138" r:id="rId21" name="Check Box 18">
              <controlPr locked="0" defaultSize="0" autoFill="0" autoLine="0" autoPict="0">
                <anchor moveWithCells="1">
                  <from>
                    <xdr:col>8</xdr:col>
                    <xdr:colOff>584200</xdr:colOff>
                    <xdr:row>45</xdr:row>
                    <xdr:rowOff>31750</xdr:rowOff>
                  </from>
                  <to>
                    <xdr:col>9</xdr:col>
                    <xdr:colOff>25400</xdr:colOff>
                    <xdr:row>45</xdr:row>
                    <xdr:rowOff>177800</xdr:rowOff>
                  </to>
                </anchor>
              </controlPr>
            </control>
          </mc:Choice>
        </mc:AlternateContent>
        <mc:AlternateContent xmlns:mc="http://schemas.openxmlformats.org/markup-compatibility/2006">
          <mc:Choice Requires="x14">
            <control shapeId="5139" r:id="rId22" name="Check Box 19">
              <controlPr locked="0" defaultSize="0" autoFill="0" autoLine="0" autoPict="0">
                <anchor moveWithCells="1">
                  <from>
                    <xdr:col>8</xdr:col>
                    <xdr:colOff>584200</xdr:colOff>
                    <xdr:row>46</xdr:row>
                    <xdr:rowOff>31750</xdr:rowOff>
                  </from>
                  <to>
                    <xdr:col>9</xdr:col>
                    <xdr:colOff>25400</xdr:colOff>
                    <xdr:row>46</xdr:row>
                    <xdr:rowOff>177800</xdr:rowOff>
                  </to>
                </anchor>
              </controlPr>
            </control>
          </mc:Choice>
        </mc:AlternateContent>
        <mc:AlternateContent xmlns:mc="http://schemas.openxmlformats.org/markup-compatibility/2006">
          <mc:Choice Requires="x14">
            <control shapeId="5140" r:id="rId23" name="Check Box 20">
              <controlPr locked="0" defaultSize="0" autoFill="0" autoLine="0" autoPict="0">
                <anchor moveWithCells="1">
                  <from>
                    <xdr:col>8</xdr:col>
                    <xdr:colOff>584200</xdr:colOff>
                    <xdr:row>47</xdr:row>
                    <xdr:rowOff>38100</xdr:rowOff>
                  </from>
                  <to>
                    <xdr:col>9</xdr:col>
                    <xdr:colOff>25400</xdr:colOff>
                    <xdr:row>48</xdr:row>
                    <xdr:rowOff>0</xdr:rowOff>
                  </to>
                </anchor>
              </controlPr>
            </control>
          </mc:Choice>
        </mc:AlternateContent>
        <mc:AlternateContent xmlns:mc="http://schemas.openxmlformats.org/markup-compatibility/2006">
          <mc:Choice Requires="x14">
            <control shapeId="5141" r:id="rId24" name="Check Box 21">
              <controlPr locked="0" defaultSize="0" autoFill="0" autoLine="0" autoPict="0">
                <anchor moveWithCells="1">
                  <from>
                    <xdr:col>8</xdr:col>
                    <xdr:colOff>584200</xdr:colOff>
                    <xdr:row>48</xdr:row>
                    <xdr:rowOff>25400</xdr:rowOff>
                  </from>
                  <to>
                    <xdr:col>9</xdr:col>
                    <xdr:colOff>25400</xdr:colOff>
                    <xdr:row>48</xdr:row>
                    <xdr:rowOff>165100</xdr:rowOff>
                  </to>
                </anchor>
              </controlPr>
            </control>
          </mc:Choice>
        </mc:AlternateContent>
        <mc:AlternateContent xmlns:mc="http://schemas.openxmlformats.org/markup-compatibility/2006">
          <mc:Choice Requires="x14">
            <control shapeId="5142" r:id="rId25" name="Check Box 22">
              <controlPr locked="0" defaultSize="0" autoFill="0" autoLine="0" autoPict="0">
                <anchor moveWithCells="1">
                  <from>
                    <xdr:col>8</xdr:col>
                    <xdr:colOff>584200</xdr:colOff>
                    <xdr:row>54</xdr:row>
                    <xdr:rowOff>31750</xdr:rowOff>
                  </from>
                  <to>
                    <xdr:col>9</xdr:col>
                    <xdr:colOff>25400</xdr:colOff>
                    <xdr:row>54</xdr:row>
                    <xdr:rowOff>177800</xdr:rowOff>
                  </to>
                </anchor>
              </controlPr>
            </control>
          </mc:Choice>
        </mc:AlternateContent>
        <mc:AlternateContent xmlns:mc="http://schemas.openxmlformats.org/markup-compatibility/2006">
          <mc:Choice Requires="x14">
            <control shapeId="5143" r:id="rId26" name="Check Box 23">
              <controlPr locked="0" defaultSize="0" autoFill="0" autoLine="0" autoPict="0">
                <anchor moveWithCells="1">
                  <from>
                    <xdr:col>8</xdr:col>
                    <xdr:colOff>584200</xdr:colOff>
                    <xdr:row>56</xdr:row>
                    <xdr:rowOff>38100</xdr:rowOff>
                  </from>
                  <to>
                    <xdr:col>9</xdr:col>
                    <xdr:colOff>25400</xdr:colOff>
                    <xdr:row>57</xdr:row>
                    <xdr:rowOff>0</xdr:rowOff>
                  </to>
                </anchor>
              </controlPr>
            </control>
          </mc:Choice>
        </mc:AlternateContent>
        <mc:AlternateContent xmlns:mc="http://schemas.openxmlformats.org/markup-compatibility/2006">
          <mc:Choice Requires="x14">
            <control shapeId="5144" r:id="rId27" name="Check Box 24">
              <controlPr locked="0" defaultSize="0" autoFill="0" autoLine="0" autoPict="0">
                <anchor moveWithCells="1">
                  <from>
                    <xdr:col>8</xdr:col>
                    <xdr:colOff>584200</xdr:colOff>
                    <xdr:row>57</xdr:row>
                    <xdr:rowOff>31750</xdr:rowOff>
                  </from>
                  <to>
                    <xdr:col>9</xdr:col>
                    <xdr:colOff>25400</xdr:colOff>
                    <xdr:row>57</xdr:row>
                    <xdr:rowOff>177800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D5904-F8DD-4A2A-969E-F530A0B89D90}">
  <sheetPr codeName="Sheet4">
    <tabColor rgb="FFC00000"/>
    <pageSetUpPr fitToPage="1"/>
  </sheetPr>
  <dimension ref="A1:X271"/>
  <sheetViews>
    <sheetView topLeftCell="A140" zoomScaleNormal="100" zoomScaleSheetLayoutView="85" workbookViewId="0">
      <selection activeCell="I6" sqref="I6"/>
    </sheetView>
  </sheetViews>
  <sheetFormatPr defaultColWidth="9.08984375" defaultRowHeight="14.5" x14ac:dyDescent="0.35"/>
  <cols>
    <col min="1" max="1" width="2.6328125" style="58" customWidth="1"/>
    <col min="2" max="3" width="3.6328125" style="58" customWidth="1"/>
    <col min="4" max="5" width="14.6328125" style="58" customWidth="1"/>
    <col min="6" max="6" width="2.6328125" style="161" customWidth="1"/>
    <col min="7" max="12" width="11.6328125" style="58" customWidth="1"/>
    <col min="13" max="13" width="2.54296875" style="162" customWidth="1"/>
    <col min="14" max="16" width="11.6328125" style="58" customWidth="1"/>
    <col min="17" max="17" width="3.6328125" style="58" customWidth="1"/>
    <col min="18" max="18" width="9.08984375" style="58"/>
    <col min="19" max="20" width="9.08984375" style="58" customWidth="1"/>
    <col min="21" max="22" width="9.08984375" style="58"/>
    <col min="23" max="23" width="14.36328125" style="58" bestFit="1" customWidth="1"/>
    <col min="24" max="16384" width="9.08984375" style="58"/>
  </cols>
  <sheetData>
    <row r="1" spans="1:19" ht="15" thickBot="1" x14ac:dyDescent="0.4">
      <c r="A1" s="160"/>
      <c r="R1" s="160"/>
      <c r="S1" s="160"/>
    </row>
    <row r="2" spans="1:19" ht="18" customHeight="1" thickTop="1" x14ac:dyDescent="0.35">
      <c r="A2" s="160"/>
      <c r="B2" s="59"/>
      <c r="C2" s="60"/>
      <c r="D2" s="60"/>
      <c r="E2" s="60"/>
      <c r="F2" s="163"/>
      <c r="G2" s="60"/>
      <c r="H2" s="60"/>
      <c r="I2" s="60"/>
      <c r="J2" s="60"/>
      <c r="K2" s="60"/>
      <c r="L2" s="60"/>
      <c r="M2" s="164"/>
      <c r="N2" s="60"/>
      <c r="O2" s="60"/>
      <c r="P2" s="60"/>
      <c r="Q2" s="61"/>
      <c r="R2" s="160"/>
      <c r="S2" s="160"/>
    </row>
    <row r="3" spans="1:19" ht="18" customHeight="1" x14ac:dyDescent="0.35">
      <c r="A3" s="160"/>
      <c r="B3" s="62"/>
      <c r="Q3" s="63"/>
      <c r="R3" s="160"/>
      <c r="S3" s="160"/>
    </row>
    <row r="4" spans="1:19" ht="18" customHeight="1" x14ac:dyDescent="0.35">
      <c r="A4" s="160"/>
      <c r="B4" s="62"/>
      <c r="Q4" s="63"/>
      <c r="R4" s="160"/>
      <c r="S4" s="160"/>
    </row>
    <row r="5" spans="1:19" ht="18" customHeight="1" x14ac:dyDescent="0.35">
      <c r="A5" s="160"/>
      <c r="B5" s="62"/>
      <c r="Q5" s="63"/>
      <c r="R5" s="160"/>
      <c r="S5" s="160"/>
    </row>
    <row r="6" spans="1:19" ht="65.5" customHeight="1" x14ac:dyDescent="0.35">
      <c r="A6" s="160"/>
      <c r="B6" s="62"/>
      <c r="Q6" s="63"/>
      <c r="R6" s="160"/>
      <c r="S6" s="160"/>
    </row>
    <row r="7" spans="1:19" ht="18" customHeight="1" x14ac:dyDescent="0.35">
      <c r="A7" s="160"/>
      <c r="B7" s="62"/>
      <c r="Q7" s="63"/>
      <c r="R7" s="160"/>
      <c r="S7" s="160"/>
    </row>
    <row r="8" spans="1:19" ht="18" customHeight="1" x14ac:dyDescent="0.35">
      <c r="A8" s="160"/>
      <c r="B8" s="62"/>
      <c r="D8" s="488" t="s">
        <v>431</v>
      </c>
      <c r="E8" s="489"/>
      <c r="F8" s="489"/>
      <c r="G8" s="489"/>
      <c r="H8" s="489"/>
      <c r="I8" s="489"/>
      <c r="J8" s="489"/>
      <c r="K8" s="489"/>
      <c r="L8" s="489"/>
      <c r="M8" s="489"/>
      <c r="N8" s="489"/>
      <c r="O8" s="489"/>
      <c r="P8" s="489"/>
      <c r="Q8" s="63"/>
      <c r="R8" s="160"/>
      <c r="S8" s="160"/>
    </row>
    <row r="9" spans="1:19" ht="18" customHeight="1" x14ac:dyDescent="0.35">
      <c r="A9" s="160"/>
      <c r="B9" s="62"/>
      <c r="Q9" s="63"/>
      <c r="R9" s="160"/>
      <c r="S9" s="160"/>
    </row>
    <row r="10" spans="1:19" ht="15" customHeight="1" x14ac:dyDescent="0.35">
      <c r="A10" s="160"/>
      <c r="B10" s="62"/>
      <c r="D10" s="459" t="s">
        <v>258</v>
      </c>
      <c r="E10" s="459"/>
      <c r="F10" s="165" t="s">
        <v>259</v>
      </c>
      <c r="G10" s="459" t="s">
        <v>260</v>
      </c>
      <c r="H10" s="459"/>
      <c r="K10" s="459" t="s">
        <v>261</v>
      </c>
      <c r="L10" s="459"/>
      <c r="M10" s="165" t="s">
        <v>259</v>
      </c>
      <c r="N10" s="487"/>
      <c r="O10" s="487"/>
      <c r="P10" s="487"/>
      <c r="Q10" s="63"/>
      <c r="R10" s="160"/>
      <c r="S10" s="160"/>
    </row>
    <row r="11" spans="1:19" ht="9" customHeight="1" x14ac:dyDescent="0.35">
      <c r="A11" s="160"/>
      <c r="B11" s="62"/>
      <c r="D11" s="467"/>
      <c r="E11" s="467"/>
      <c r="G11" s="467"/>
      <c r="H11" s="467"/>
      <c r="K11" s="467"/>
      <c r="L11" s="467"/>
      <c r="M11" s="161"/>
      <c r="Q11" s="63"/>
      <c r="R11" s="160"/>
      <c r="S11" s="160"/>
    </row>
    <row r="12" spans="1:19" ht="15" customHeight="1" x14ac:dyDescent="0.35">
      <c r="A12" s="160"/>
      <c r="B12" s="62"/>
      <c r="D12" s="459" t="s">
        <v>265</v>
      </c>
      <c r="E12" s="459"/>
      <c r="F12" s="165" t="s">
        <v>259</v>
      </c>
      <c r="G12" s="487"/>
      <c r="H12" s="487"/>
      <c r="I12" s="487"/>
      <c r="K12" s="459" t="s">
        <v>266</v>
      </c>
      <c r="L12" s="459"/>
      <c r="M12" s="165" t="s">
        <v>259</v>
      </c>
      <c r="N12" s="487"/>
      <c r="O12" s="487"/>
      <c r="P12" s="487"/>
      <c r="Q12" s="63"/>
      <c r="R12" s="160"/>
      <c r="S12" s="160"/>
    </row>
    <row r="13" spans="1:19" ht="18" customHeight="1" thickBot="1" x14ac:dyDescent="0.4">
      <c r="A13" s="160"/>
      <c r="B13" s="62"/>
      <c r="Q13" s="63"/>
      <c r="R13" s="160"/>
      <c r="S13" s="160"/>
    </row>
    <row r="14" spans="1:19" ht="9" customHeight="1" x14ac:dyDescent="0.35">
      <c r="A14" s="160"/>
      <c r="B14" s="62"/>
      <c r="C14" s="166"/>
      <c r="D14" s="167"/>
      <c r="E14" s="167"/>
      <c r="F14" s="168"/>
      <c r="G14" s="167"/>
      <c r="H14" s="167"/>
      <c r="I14" s="167"/>
      <c r="J14" s="167"/>
      <c r="K14" s="167"/>
      <c r="L14" s="167"/>
      <c r="M14" s="169"/>
      <c r="N14" s="167"/>
      <c r="O14" s="167"/>
      <c r="P14" s="170"/>
      <c r="Q14" s="63"/>
      <c r="R14" s="160"/>
      <c r="S14" s="160"/>
    </row>
    <row r="15" spans="1:19" ht="15" customHeight="1" x14ac:dyDescent="0.35">
      <c r="A15" s="160"/>
      <c r="B15" s="62"/>
      <c r="C15" s="171"/>
      <c r="D15" s="459" t="s">
        <v>269</v>
      </c>
      <c r="E15" s="459"/>
      <c r="F15" s="165" t="s">
        <v>259</v>
      </c>
      <c r="G15" s="484" t="s">
        <v>270</v>
      </c>
      <c r="H15" s="484"/>
      <c r="I15" s="484"/>
      <c r="P15" s="172"/>
      <c r="Q15" s="63"/>
      <c r="R15" s="160"/>
      <c r="S15" s="160"/>
    </row>
    <row r="16" spans="1:19" ht="9" customHeight="1" x14ac:dyDescent="0.35">
      <c r="A16" s="160"/>
      <c r="B16" s="62"/>
      <c r="C16" s="173"/>
      <c r="D16" s="174"/>
      <c r="E16" s="174"/>
      <c r="F16" s="175"/>
      <c r="G16" s="174"/>
      <c r="H16" s="174"/>
      <c r="I16" s="174"/>
      <c r="J16" s="174"/>
      <c r="K16" s="174"/>
      <c r="L16" s="174"/>
      <c r="M16" s="176"/>
      <c r="N16" s="174"/>
      <c r="O16" s="174"/>
      <c r="P16" s="177"/>
      <c r="Q16" s="63"/>
      <c r="R16" s="160"/>
      <c r="S16" s="160"/>
    </row>
    <row r="17" spans="1:23" ht="9" customHeight="1" x14ac:dyDescent="0.35">
      <c r="A17" s="160"/>
      <c r="B17" s="62"/>
      <c r="C17" s="178"/>
      <c r="D17" s="179"/>
      <c r="E17" s="179"/>
      <c r="F17" s="180"/>
      <c r="G17" s="179"/>
      <c r="H17" s="179"/>
      <c r="I17" s="179"/>
      <c r="J17" s="179"/>
      <c r="K17" s="179"/>
      <c r="L17" s="179"/>
      <c r="M17" s="181"/>
      <c r="N17" s="179"/>
      <c r="O17" s="179"/>
      <c r="P17" s="182"/>
      <c r="Q17" s="63"/>
      <c r="R17" s="160"/>
      <c r="S17" s="160"/>
    </row>
    <row r="18" spans="1:23" ht="15" customHeight="1" x14ac:dyDescent="0.35">
      <c r="A18" s="160"/>
      <c r="B18" s="62"/>
      <c r="C18" s="171"/>
      <c r="D18" s="459" t="s">
        <v>272</v>
      </c>
      <c r="E18" s="459"/>
      <c r="F18" s="165" t="s">
        <v>259</v>
      </c>
      <c r="G18" s="484">
        <f>'SME - SMECare'!G21</f>
        <v>0</v>
      </c>
      <c r="H18" s="484"/>
      <c r="I18" s="484"/>
      <c r="J18" s="484"/>
      <c r="K18" s="484"/>
      <c r="L18" s="484"/>
      <c r="M18" s="484"/>
      <c r="N18" s="484"/>
      <c r="O18" s="484"/>
      <c r="P18" s="172"/>
      <c r="Q18" s="63"/>
      <c r="R18" s="160"/>
      <c r="S18" s="160"/>
    </row>
    <row r="19" spans="1:23" ht="9" customHeight="1" x14ac:dyDescent="0.35">
      <c r="A19" s="160"/>
      <c r="B19" s="62"/>
      <c r="C19" s="171"/>
      <c r="G19" s="109"/>
      <c r="H19" s="109"/>
      <c r="I19" s="109"/>
      <c r="J19" s="109"/>
      <c r="K19" s="109"/>
      <c r="L19" s="109"/>
      <c r="M19" s="109"/>
      <c r="N19" s="109"/>
      <c r="O19" s="109"/>
      <c r="P19" s="172"/>
      <c r="Q19" s="63"/>
      <c r="R19" s="160"/>
      <c r="S19" s="160"/>
    </row>
    <row r="20" spans="1:23" ht="15" customHeight="1" x14ac:dyDescent="0.35">
      <c r="A20" s="160"/>
      <c r="B20" s="62"/>
      <c r="C20" s="171"/>
      <c r="D20" s="459" t="s">
        <v>274</v>
      </c>
      <c r="E20" s="459"/>
      <c r="F20" s="165" t="s">
        <v>259</v>
      </c>
      <c r="G20" s="484">
        <f>'SME - SMECare'!G23</f>
        <v>0</v>
      </c>
      <c r="H20" s="484"/>
      <c r="I20" s="484"/>
      <c r="J20" s="484"/>
      <c r="K20" s="484"/>
      <c r="L20" s="484"/>
      <c r="M20" s="484"/>
      <c r="N20" s="484"/>
      <c r="O20" s="484"/>
      <c r="P20" s="172"/>
      <c r="Q20" s="63"/>
      <c r="R20" s="160"/>
      <c r="S20" s="160"/>
    </row>
    <row r="21" spans="1:23" ht="9" customHeight="1" x14ac:dyDescent="0.35">
      <c r="A21" s="160"/>
      <c r="B21" s="62"/>
      <c r="C21" s="171"/>
      <c r="G21" s="109"/>
      <c r="H21" s="109"/>
      <c r="I21" s="109"/>
      <c r="J21" s="109"/>
      <c r="K21" s="109"/>
      <c r="L21" s="109"/>
      <c r="M21" s="109"/>
      <c r="N21" s="109"/>
      <c r="O21" s="109"/>
      <c r="P21" s="172"/>
      <c r="Q21" s="63"/>
      <c r="R21" s="160"/>
      <c r="S21" s="160"/>
    </row>
    <row r="22" spans="1:23" ht="15" customHeight="1" x14ac:dyDescent="0.35">
      <c r="A22" s="160"/>
      <c r="B22" s="62"/>
      <c r="C22" s="171"/>
      <c r="D22" s="459" t="s">
        <v>276</v>
      </c>
      <c r="E22" s="459"/>
      <c r="F22" s="165" t="s">
        <v>259</v>
      </c>
      <c r="G22" s="484">
        <f>'SME - SMECare'!C28</f>
        <v>0</v>
      </c>
      <c r="H22" s="484"/>
      <c r="I22" s="484"/>
      <c r="J22" s="484"/>
      <c r="K22" s="484"/>
      <c r="L22" s="484"/>
      <c r="M22" s="484"/>
      <c r="N22" s="484"/>
      <c r="O22" s="484"/>
      <c r="P22" s="172"/>
      <c r="Q22" s="63"/>
      <c r="R22" s="160"/>
      <c r="S22" s="160"/>
    </row>
    <row r="23" spans="1:23" ht="9" customHeight="1" x14ac:dyDescent="0.35">
      <c r="A23" s="160"/>
      <c r="B23" s="62"/>
      <c r="C23" s="171"/>
      <c r="P23" s="172"/>
      <c r="Q23" s="63"/>
      <c r="R23" s="160"/>
      <c r="S23" s="160"/>
    </row>
    <row r="24" spans="1:23" ht="15" customHeight="1" x14ac:dyDescent="0.35">
      <c r="A24" s="160"/>
      <c r="B24" s="62"/>
      <c r="C24" s="171"/>
      <c r="D24" s="459" t="s">
        <v>278</v>
      </c>
      <c r="E24" s="459"/>
      <c r="F24" s="165" t="s">
        <v>259</v>
      </c>
      <c r="G24" s="484">
        <f>'SME - SMECare'!G37</f>
        <v>0</v>
      </c>
      <c r="H24" s="484"/>
      <c r="I24" s="484"/>
      <c r="J24" s="484"/>
      <c r="K24" s="484"/>
      <c r="L24" s="484"/>
      <c r="M24" s="484"/>
      <c r="N24" s="484"/>
      <c r="O24" s="484"/>
      <c r="P24" s="172"/>
      <c r="Q24" s="63"/>
      <c r="R24" s="160"/>
      <c r="S24" s="160"/>
    </row>
    <row r="25" spans="1:23" ht="9" customHeight="1" thickBot="1" x14ac:dyDescent="0.4">
      <c r="A25" s="160"/>
      <c r="B25" s="62"/>
      <c r="C25" s="173"/>
      <c r="D25" s="174"/>
      <c r="E25" s="174"/>
      <c r="F25" s="175"/>
      <c r="G25" s="174"/>
      <c r="H25" s="174"/>
      <c r="I25" s="174"/>
      <c r="J25" s="174"/>
      <c r="K25" s="174"/>
      <c r="L25" s="174"/>
      <c r="M25" s="176"/>
      <c r="N25" s="174"/>
      <c r="O25" s="174"/>
      <c r="P25" s="177"/>
      <c r="Q25" s="63"/>
      <c r="R25" s="160"/>
      <c r="S25" s="160"/>
    </row>
    <row r="26" spans="1:23" ht="9" customHeight="1" x14ac:dyDescent="0.35">
      <c r="A26" s="160"/>
      <c r="B26" s="62"/>
      <c r="C26" s="166"/>
      <c r="D26" s="167"/>
      <c r="E26" s="167"/>
      <c r="F26" s="168"/>
      <c r="G26" s="167"/>
      <c r="H26" s="167"/>
      <c r="I26" s="167"/>
      <c r="J26" s="167"/>
      <c r="K26" s="167"/>
      <c r="L26" s="167"/>
      <c r="M26" s="169"/>
      <c r="N26" s="167"/>
      <c r="O26" s="167"/>
      <c r="P26" s="170"/>
      <c r="Q26" s="63"/>
      <c r="R26" s="160"/>
      <c r="S26" s="160"/>
    </row>
    <row r="27" spans="1:23" ht="15" customHeight="1" x14ac:dyDescent="0.35">
      <c r="A27" s="160"/>
      <c r="B27" s="62"/>
      <c r="C27" s="171"/>
      <c r="D27" s="459" t="s">
        <v>280</v>
      </c>
      <c r="E27" s="459"/>
      <c r="F27" s="165" t="s">
        <v>259</v>
      </c>
      <c r="G27" s="183" t="s">
        <v>281</v>
      </c>
      <c r="H27" s="486" t="str">
        <f>TEXT('SME - SMECare'!D51,"dd/mm/yyyy hh:mm")</f>
        <v>00/01/1900 00:00</v>
      </c>
      <c r="I27" s="486"/>
      <c r="J27" s="486"/>
      <c r="L27" s="184" t="s">
        <v>282</v>
      </c>
      <c r="M27" s="484" t="str">
        <f>TEXT('SME - SMECare'!I51,"dd/mm/yyyy")&amp;" 23:59"</f>
        <v>00/01/1900 23:59</v>
      </c>
      <c r="N27" s="484"/>
      <c r="O27" s="484"/>
      <c r="P27" s="485"/>
      <c r="Q27" s="63"/>
      <c r="R27" s="160"/>
      <c r="S27" s="160"/>
      <c r="W27" s="185"/>
    </row>
    <row r="28" spans="1:23" ht="9" customHeight="1" x14ac:dyDescent="0.35">
      <c r="A28" s="160"/>
      <c r="B28" s="62"/>
      <c r="C28" s="173"/>
      <c r="D28" s="174"/>
      <c r="E28" s="174"/>
      <c r="F28" s="175"/>
      <c r="G28" s="174"/>
      <c r="H28" s="174"/>
      <c r="I28" s="174"/>
      <c r="J28" s="174"/>
      <c r="K28" s="174"/>
      <c r="L28" s="174"/>
      <c r="M28" s="176"/>
      <c r="N28" s="174"/>
      <c r="O28" s="174"/>
      <c r="P28" s="177"/>
      <c r="Q28" s="63"/>
      <c r="R28" s="160"/>
      <c r="S28" s="160"/>
    </row>
    <row r="29" spans="1:23" ht="9" customHeight="1" x14ac:dyDescent="0.35">
      <c r="A29" s="160"/>
      <c r="B29" s="62"/>
      <c r="C29" s="178"/>
      <c r="D29" s="179"/>
      <c r="E29" s="179"/>
      <c r="F29" s="180"/>
      <c r="G29" s="179"/>
      <c r="H29" s="179"/>
      <c r="I29" s="179"/>
      <c r="J29" s="179"/>
      <c r="K29" s="179"/>
      <c r="L29" s="179"/>
      <c r="M29" s="181"/>
      <c r="N29" s="179"/>
      <c r="O29" s="179"/>
      <c r="P29" s="182"/>
      <c r="Q29" s="63"/>
      <c r="R29" s="160"/>
      <c r="S29" s="160"/>
    </row>
    <row r="30" spans="1:23" ht="15" customHeight="1" x14ac:dyDescent="0.35">
      <c r="A30" s="160"/>
      <c r="B30" s="62"/>
      <c r="C30" s="171"/>
      <c r="D30" s="459" t="s">
        <v>286</v>
      </c>
      <c r="E30" s="459"/>
      <c r="F30" s="161" t="s">
        <v>259</v>
      </c>
      <c r="G30" s="184" t="s">
        <v>287</v>
      </c>
      <c r="P30" s="172"/>
      <c r="Q30" s="63"/>
      <c r="R30" s="160"/>
      <c r="S30" s="160"/>
    </row>
    <row r="31" spans="1:23" ht="9" customHeight="1" x14ac:dyDescent="0.35">
      <c r="A31" s="160"/>
      <c r="B31" s="62"/>
      <c r="C31" s="171"/>
      <c r="P31" s="172"/>
      <c r="Q31" s="63"/>
      <c r="R31" s="160"/>
      <c r="S31" s="160"/>
    </row>
    <row r="32" spans="1:23" ht="15" customHeight="1" x14ac:dyDescent="0.35">
      <c r="A32" s="160"/>
      <c r="B32" s="62"/>
      <c r="C32" s="171"/>
      <c r="D32" s="459" t="s">
        <v>289</v>
      </c>
      <c r="E32" s="459"/>
      <c r="F32" s="161" t="s">
        <v>259</v>
      </c>
      <c r="G32" s="58" t="s">
        <v>290</v>
      </c>
      <c r="H32" s="484">
        <f>'SME - SMECare'!E74</f>
        <v>0</v>
      </c>
      <c r="I32" s="484"/>
      <c r="J32" s="484"/>
      <c r="K32" s="484"/>
      <c r="L32" s="484"/>
      <c r="M32" s="484"/>
      <c r="N32" s="484"/>
      <c r="O32" s="484"/>
      <c r="P32" s="485"/>
      <c r="Q32" s="63"/>
      <c r="R32" s="160"/>
      <c r="S32" s="160"/>
    </row>
    <row r="33" spans="1:19" ht="9" customHeight="1" x14ac:dyDescent="0.35">
      <c r="A33" s="160"/>
      <c r="B33" s="62"/>
      <c r="C33" s="171"/>
      <c r="D33" s="467"/>
      <c r="E33" s="467"/>
      <c r="P33" s="172"/>
      <c r="Q33" s="63"/>
      <c r="R33" s="160"/>
      <c r="S33" s="160"/>
    </row>
    <row r="34" spans="1:19" ht="15" customHeight="1" x14ac:dyDescent="0.35">
      <c r="A34" s="160"/>
      <c r="B34" s="62"/>
      <c r="C34" s="171"/>
      <c r="G34" s="58" t="s">
        <v>292</v>
      </c>
      <c r="H34" s="484">
        <f>'SME - SMECare'!E179</f>
        <v>0</v>
      </c>
      <c r="I34" s="484"/>
      <c r="J34" s="484"/>
      <c r="K34" s="484"/>
      <c r="L34" s="484"/>
      <c r="M34" s="484"/>
      <c r="N34" s="484"/>
      <c r="O34" s="484"/>
      <c r="P34" s="485"/>
      <c r="Q34" s="63"/>
      <c r="R34" s="160"/>
      <c r="S34" s="160"/>
    </row>
    <row r="35" spans="1:19" ht="9" customHeight="1" x14ac:dyDescent="0.35">
      <c r="A35" s="160"/>
      <c r="B35" s="62"/>
      <c r="C35" s="171"/>
      <c r="P35" s="172"/>
      <c r="Q35" s="63"/>
      <c r="R35" s="160"/>
      <c r="S35" s="160"/>
    </row>
    <row r="36" spans="1:19" ht="15" customHeight="1" x14ac:dyDescent="0.35">
      <c r="A36" s="160"/>
      <c r="B36" s="62"/>
      <c r="C36" s="171"/>
      <c r="G36" s="58" t="s">
        <v>293</v>
      </c>
      <c r="H36" s="484">
        <f>'SME - SMECare'!E286</f>
        <v>0</v>
      </c>
      <c r="I36" s="484"/>
      <c r="J36" s="484"/>
      <c r="K36" s="484"/>
      <c r="L36" s="484"/>
      <c r="M36" s="484"/>
      <c r="N36" s="484"/>
      <c r="O36" s="484"/>
      <c r="P36" s="485"/>
      <c r="Q36" s="63"/>
      <c r="R36" s="160"/>
      <c r="S36" s="160"/>
    </row>
    <row r="37" spans="1:19" ht="9" customHeight="1" x14ac:dyDescent="0.35">
      <c r="A37" s="160"/>
      <c r="B37" s="62"/>
      <c r="C37" s="171"/>
      <c r="P37" s="172"/>
      <c r="Q37" s="63"/>
      <c r="R37" s="160"/>
      <c r="S37" s="160"/>
    </row>
    <row r="38" spans="1:19" ht="15" customHeight="1" x14ac:dyDescent="0.35">
      <c r="A38" s="160"/>
      <c r="B38" s="62"/>
      <c r="C38" s="171"/>
      <c r="G38" s="58" t="s">
        <v>294</v>
      </c>
      <c r="H38" s="484">
        <f>'SME - SMECare'!E392</f>
        <v>0</v>
      </c>
      <c r="I38" s="484"/>
      <c r="J38" s="484"/>
      <c r="K38" s="484"/>
      <c r="L38" s="484"/>
      <c r="M38" s="484"/>
      <c r="N38" s="484"/>
      <c r="O38" s="484"/>
      <c r="P38" s="485"/>
      <c r="Q38" s="63"/>
      <c r="R38" s="160"/>
      <c r="S38" s="160"/>
    </row>
    <row r="39" spans="1:19" ht="9" customHeight="1" x14ac:dyDescent="0.35">
      <c r="A39" s="160"/>
      <c r="B39" s="62"/>
      <c r="C39" s="171"/>
      <c r="P39" s="172"/>
      <c r="Q39" s="63"/>
      <c r="R39" s="160"/>
      <c r="S39" s="160"/>
    </row>
    <row r="40" spans="1:19" ht="15" customHeight="1" x14ac:dyDescent="0.35">
      <c r="A40" s="160"/>
      <c r="B40" s="62"/>
      <c r="C40" s="171"/>
      <c r="G40" s="58" t="s">
        <v>295</v>
      </c>
      <c r="H40" s="484">
        <f>'SME - SMECare'!E498</f>
        <v>0</v>
      </c>
      <c r="I40" s="484"/>
      <c r="J40" s="484"/>
      <c r="K40" s="484"/>
      <c r="L40" s="484"/>
      <c r="M40" s="484"/>
      <c r="N40" s="484"/>
      <c r="O40" s="484"/>
      <c r="P40" s="485"/>
      <c r="Q40" s="63"/>
      <c r="R40" s="160"/>
      <c r="S40" s="160"/>
    </row>
    <row r="41" spans="1:19" ht="9" customHeight="1" x14ac:dyDescent="0.35">
      <c r="A41" s="160"/>
      <c r="B41" s="62"/>
      <c r="C41" s="171"/>
      <c r="P41" s="172"/>
      <c r="Q41" s="63"/>
      <c r="R41" s="160"/>
      <c r="S41" s="160"/>
    </row>
    <row r="42" spans="1:19" ht="15" customHeight="1" x14ac:dyDescent="0.35">
      <c r="A42" s="160"/>
      <c r="B42" s="62"/>
      <c r="C42" s="171"/>
      <c r="D42" s="459" t="s">
        <v>296</v>
      </c>
      <c r="E42" s="459"/>
      <c r="F42" s="161" t="s">
        <v>259</v>
      </c>
      <c r="G42" s="184" t="s">
        <v>94</v>
      </c>
      <c r="P42" s="172"/>
      <c r="Q42" s="63"/>
      <c r="R42" s="160"/>
      <c r="S42" s="160"/>
    </row>
    <row r="43" spans="1:19" ht="9" customHeight="1" x14ac:dyDescent="0.35">
      <c r="A43" s="160"/>
      <c r="B43" s="62"/>
      <c r="C43" s="173"/>
      <c r="D43" s="174"/>
      <c r="E43" s="174"/>
      <c r="F43" s="175"/>
      <c r="G43" s="174"/>
      <c r="H43" s="174"/>
      <c r="I43" s="174"/>
      <c r="J43" s="174"/>
      <c r="K43" s="174"/>
      <c r="L43" s="174"/>
      <c r="M43" s="176"/>
      <c r="N43" s="174"/>
      <c r="O43" s="174"/>
      <c r="P43" s="177"/>
      <c r="Q43" s="63"/>
      <c r="R43" s="160"/>
      <c r="S43" s="160"/>
    </row>
    <row r="44" spans="1:19" ht="9" customHeight="1" x14ac:dyDescent="0.35">
      <c r="A44" s="160"/>
      <c r="B44" s="62"/>
      <c r="C44" s="178"/>
      <c r="D44" s="179"/>
      <c r="E44" s="179"/>
      <c r="F44" s="180"/>
      <c r="G44" s="179"/>
      <c r="H44" s="179"/>
      <c r="I44" s="179"/>
      <c r="J44" s="179"/>
      <c r="K44" s="179"/>
      <c r="L44" s="179"/>
      <c r="M44" s="181"/>
      <c r="N44" s="179"/>
      <c r="O44" s="179"/>
      <c r="P44" s="182"/>
      <c r="Q44" s="63"/>
      <c r="R44" s="160"/>
      <c r="S44" s="160"/>
    </row>
    <row r="45" spans="1:19" ht="15" customHeight="1" x14ac:dyDescent="0.35">
      <c r="A45" s="160"/>
      <c r="B45" s="62"/>
      <c r="C45" s="471" t="s">
        <v>298</v>
      </c>
      <c r="D45" s="472"/>
      <c r="E45" s="472"/>
      <c r="P45" s="172"/>
      <c r="Q45" s="63"/>
      <c r="R45" s="160"/>
      <c r="S45" s="160"/>
    </row>
    <row r="46" spans="1:19" ht="9" customHeight="1" x14ac:dyDescent="0.35">
      <c r="A46" s="160"/>
      <c r="B46" s="62"/>
      <c r="C46" s="171"/>
      <c r="P46" s="172"/>
      <c r="Q46" s="63"/>
      <c r="R46" s="160"/>
      <c r="S46" s="160"/>
    </row>
    <row r="47" spans="1:19" ht="15" customHeight="1" x14ac:dyDescent="0.35">
      <c r="A47" s="160"/>
      <c r="B47" s="62"/>
      <c r="C47" s="171"/>
      <c r="D47" s="461" t="s">
        <v>299</v>
      </c>
      <c r="E47" s="461"/>
      <c r="F47" s="461"/>
      <c r="G47" s="461"/>
      <c r="H47" s="461"/>
      <c r="I47" s="461"/>
      <c r="J47" s="461"/>
      <c r="K47" s="461"/>
      <c r="L47" s="461"/>
      <c r="M47" s="461"/>
      <c r="N47" s="461"/>
      <c r="O47" s="461"/>
      <c r="P47" s="462"/>
      <c r="Q47" s="63"/>
      <c r="R47" s="160"/>
      <c r="S47" s="160"/>
    </row>
    <row r="48" spans="1:19" ht="15" customHeight="1" x14ac:dyDescent="0.35">
      <c r="A48" s="160"/>
      <c r="B48" s="62"/>
      <c r="C48" s="171"/>
      <c r="D48" s="461"/>
      <c r="E48" s="461"/>
      <c r="F48" s="461"/>
      <c r="G48" s="461"/>
      <c r="H48" s="461"/>
      <c r="I48" s="461"/>
      <c r="J48" s="461"/>
      <c r="K48" s="461"/>
      <c r="L48" s="461"/>
      <c r="M48" s="461"/>
      <c r="N48" s="461"/>
      <c r="O48" s="461"/>
      <c r="P48" s="462"/>
      <c r="Q48" s="63"/>
      <c r="R48" s="160"/>
      <c r="S48" s="160"/>
    </row>
    <row r="49" spans="1:19" ht="9" customHeight="1" x14ac:dyDescent="0.35">
      <c r="A49" s="160"/>
      <c r="B49" s="62"/>
      <c r="C49" s="171"/>
      <c r="P49" s="172"/>
      <c r="Q49" s="63"/>
      <c r="R49" s="160"/>
      <c r="S49" s="160"/>
    </row>
    <row r="50" spans="1:19" ht="15" customHeight="1" x14ac:dyDescent="0.35">
      <c r="A50" s="160"/>
      <c r="B50" s="62"/>
      <c r="C50" s="171"/>
      <c r="D50" s="459" t="s">
        <v>300</v>
      </c>
      <c r="E50" s="459"/>
      <c r="F50" s="161" t="s">
        <v>259</v>
      </c>
      <c r="G50" s="58" t="s">
        <v>301</v>
      </c>
      <c r="P50" s="172"/>
      <c r="Q50" s="63"/>
      <c r="R50" s="160"/>
      <c r="S50" s="160"/>
    </row>
    <row r="51" spans="1:19" ht="15" customHeight="1" x14ac:dyDescent="0.35">
      <c r="A51" s="160"/>
      <c r="B51" s="62"/>
      <c r="C51" s="171"/>
      <c r="D51" s="467"/>
      <c r="E51" s="467"/>
      <c r="G51" s="58" t="s">
        <v>303</v>
      </c>
      <c r="P51" s="172"/>
      <c r="Q51" s="63"/>
      <c r="R51" s="160"/>
      <c r="S51" s="160"/>
    </row>
    <row r="52" spans="1:19" ht="15" customHeight="1" x14ac:dyDescent="0.35">
      <c r="A52" s="160"/>
      <c r="B52" s="62"/>
      <c r="C52" s="171"/>
      <c r="G52" s="58" t="s">
        <v>304</v>
      </c>
      <c r="P52" s="172"/>
      <c r="Q52" s="63"/>
      <c r="R52" s="160"/>
      <c r="S52" s="160"/>
    </row>
    <row r="53" spans="1:19" ht="9" customHeight="1" x14ac:dyDescent="0.35">
      <c r="A53" s="160"/>
      <c r="B53" s="62"/>
      <c r="C53" s="171"/>
      <c r="P53" s="172"/>
      <c r="Q53" s="63"/>
      <c r="R53" s="160"/>
      <c r="S53" s="160"/>
    </row>
    <row r="54" spans="1:19" ht="15" customHeight="1" x14ac:dyDescent="0.35">
      <c r="A54" s="160"/>
      <c r="B54" s="62"/>
      <c r="C54" s="171"/>
      <c r="G54" s="58" t="s">
        <v>305</v>
      </c>
      <c r="P54" s="172"/>
      <c r="Q54" s="63"/>
      <c r="R54" s="160"/>
      <c r="S54" s="160"/>
    </row>
    <row r="55" spans="1:19" ht="9" customHeight="1" x14ac:dyDescent="0.35">
      <c r="A55" s="160"/>
      <c r="B55" s="62"/>
      <c r="C55" s="171"/>
      <c r="P55" s="172"/>
      <c r="Q55" s="63"/>
      <c r="R55" s="160"/>
      <c r="S55" s="160"/>
    </row>
    <row r="56" spans="1:19" ht="15" customHeight="1" x14ac:dyDescent="0.35">
      <c r="A56" s="160"/>
      <c r="B56" s="62"/>
      <c r="C56" s="171"/>
      <c r="D56" s="459" t="s">
        <v>306</v>
      </c>
      <c r="E56" s="459"/>
      <c r="F56" s="161" t="s">
        <v>259</v>
      </c>
      <c r="G56" s="186" t="s">
        <v>307</v>
      </c>
      <c r="P56" s="172"/>
      <c r="Q56" s="63"/>
      <c r="R56" s="160"/>
      <c r="S56" s="160"/>
    </row>
    <row r="57" spans="1:19" ht="9" customHeight="1" x14ac:dyDescent="0.35">
      <c r="A57" s="160"/>
      <c r="B57" s="62"/>
      <c r="C57" s="171"/>
      <c r="D57" s="467"/>
      <c r="E57" s="467"/>
      <c r="P57" s="172"/>
      <c r="Q57" s="63"/>
      <c r="R57" s="160"/>
      <c r="S57" s="160"/>
    </row>
    <row r="58" spans="1:19" ht="15" customHeight="1" x14ac:dyDescent="0.35">
      <c r="A58" s="160"/>
      <c r="B58" s="62"/>
      <c r="C58" s="171"/>
      <c r="G58" s="478" t="s">
        <v>309</v>
      </c>
      <c r="H58" s="478"/>
      <c r="I58" s="483" t="str">
        <f>IF('SME - SMECare'!G92="Please Enter Value","-",'SME - SMECare'!G92)</f>
        <v>-</v>
      </c>
      <c r="J58" s="483"/>
      <c r="P58" s="172"/>
      <c r="Q58" s="63"/>
      <c r="R58" s="160"/>
      <c r="S58" s="160"/>
    </row>
    <row r="59" spans="1:19" ht="15" customHeight="1" x14ac:dyDescent="0.35">
      <c r="A59" s="160"/>
      <c r="B59" s="62"/>
      <c r="C59" s="171"/>
      <c r="G59" s="478" t="s">
        <v>310</v>
      </c>
      <c r="H59" s="478"/>
      <c r="I59" s="483" t="str">
        <f>IF('SME - SMECare'!G94="Please Enter Value","-",'SME - SMECare'!G94)</f>
        <v>-</v>
      </c>
      <c r="J59" s="483"/>
      <c r="P59" s="172"/>
      <c r="Q59" s="63"/>
      <c r="R59" s="160"/>
      <c r="S59" s="160"/>
    </row>
    <row r="60" spans="1:19" ht="15" customHeight="1" x14ac:dyDescent="0.35">
      <c r="A60" s="160"/>
      <c r="B60" s="62"/>
      <c r="C60" s="171"/>
      <c r="G60" s="478" t="s">
        <v>311</v>
      </c>
      <c r="H60" s="478"/>
      <c r="I60" s="483" t="str">
        <f>IF('SME - SMECare'!G96="Please Enter Value","-",'SME - SMECare'!G96)</f>
        <v>-</v>
      </c>
      <c r="J60" s="483"/>
      <c r="P60" s="172"/>
      <c r="Q60" s="63"/>
      <c r="R60" s="160"/>
      <c r="S60" s="160"/>
    </row>
    <row r="61" spans="1:19" ht="15" customHeight="1" x14ac:dyDescent="0.35">
      <c r="A61" s="160"/>
      <c r="B61" s="62"/>
      <c r="C61" s="171"/>
      <c r="G61" s="478" t="s">
        <v>312</v>
      </c>
      <c r="H61" s="478"/>
      <c r="I61" s="483" t="str">
        <f>IF('SME - SMECare'!G98="Please Enter Value","-",'SME - SMECare'!G98)</f>
        <v>-</v>
      </c>
      <c r="J61" s="483"/>
      <c r="P61" s="172"/>
      <c r="Q61" s="63"/>
      <c r="R61" s="160"/>
      <c r="S61" s="160"/>
    </row>
    <row r="62" spans="1:19" ht="15" customHeight="1" x14ac:dyDescent="0.35">
      <c r="A62" s="160"/>
      <c r="B62" s="62"/>
      <c r="C62" s="171"/>
      <c r="G62" s="459" t="s">
        <v>313</v>
      </c>
      <c r="H62" s="459"/>
      <c r="I62" s="483">
        <f>SUM(I58:J61)</f>
        <v>0</v>
      </c>
      <c r="J62" s="483"/>
      <c r="P62" s="172"/>
      <c r="Q62" s="63"/>
      <c r="R62" s="160"/>
      <c r="S62" s="160"/>
    </row>
    <row r="63" spans="1:19" ht="9" customHeight="1" x14ac:dyDescent="0.35">
      <c r="A63" s="160"/>
      <c r="B63" s="62"/>
      <c r="C63" s="171"/>
      <c r="P63" s="172"/>
      <c r="Q63" s="63"/>
      <c r="R63" s="160"/>
      <c r="S63" s="160"/>
    </row>
    <row r="64" spans="1:19" ht="15" customHeight="1" x14ac:dyDescent="0.35">
      <c r="A64" s="160"/>
      <c r="B64" s="62"/>
      <c r="C64" s="171"/>
      <c r="G64" s="186" t="s">
        <v>314</v>
      </c>
      <c r="P64" s="172"/>
      <c r="Q64" s="63"/>
      <c r="R64" s="160"/>
      <c r="S64" s="160"/>
    </row>
    <row r="65" spans="1:19" ht="9" customHeight="1" x14ac:dyDescent="0.35">
      <c r="A65" s="160"/>
      <c r="B65" s="62"/>
      <c r="C65" s="171"/>
      <c r="P65" s="172"/>
      <c r="Q65" s="63"/>
      <c r="R65" s="160"/>
      <c r="S65" s="160"/>
    </row>
    <row r="66" spans="1:19" ht="15" customHeight="1" x14ac:dyDescent="0.35">
      <c r="A66" s="160"/>
      <c r="B66" s="62"/>
      <c r="C66" s="171"/>
      <c r="G66" s="478" t="s">
        <v>309</v>
      </c>
      <c r="H66" s="478"/>
      <c r="I66" s="483" t="str">
        <f>IF('SME - SMECare'!G197="Please Enter Value","-",'SME - SMECare'!G197)</f>
        <v>Not Applicable</v>
      </c>
      <c r="J66" s="483"/>
      <c r="P66" s="172"/>
      <c r="Q66" s="63"/>
      <c r="R66" s="160"/>
      <c r="S66" s="160"/>
    </row>
    <row r="67" spans="1:19" ht="15" customHeight="1" x14ac:dyDescent="0.35">
      <c r="A67" s="160"/>
      <c r="B67" s="62"/>
      <c r="C67" s="171"/>
      <c r="G67" s="478" t="s">
        <v>310</v>
      </c>
      <c r="H67" s="478"/>
      <c r="I67" s="483" t="str">
        <f>IF('SME - SMECare'!G199="Please Enter Value","-",'SME - SMECare'!G199)</f>
        <v>Not Applicable</v>
      </c>
      <c r="J67" s="483"/>
      <c r="P67" s="172"/>
      <c r="Q67" s="63"/>
      <c r="R67" s="160"/>
      <c r="S67" s="160"/>
    </row>
    <row r="68" spans="1:19" ht="15" customHeight="1" x14ac:dyDescent="0.35">
      <c r="A68" s="160"/>
      <c r="B68" s="62"/>
      <c r="C68" s="171"/>
      <c r="G68" s="478" t="s">
        <v>311</v>
      </c>
      <c r="H68" s="478"/>
      <c r="I68" s="483" t="str">
        <f>IF('SME - SMECare'!G201="Please Enter Value","-",'SME - SMECare'!G201)</f>
        <v>Not Applicable</v>
      </c>
      <c r="J68" s="483"/>
      <c r="P68" s="172"/>
      <c r="Q68" s="63"/>
      <c r="R68" s="160"/>
      <c r="S68" s="160"/>
    </row>
    <row r="69" spans="1:19" ht="15" customHeight="1" x14ac:dyDescent="0.35">
      <c r="A69" s="160"/>
      <c r="B69" s="62"/>
      <c r="C69" s="171"/>
      <c r="G69" s="478" t="s">
        <v>312</v>
      </c>
      <c r="H69" s="478"/>
      <c r="I69" s="483" t="str">
        <f>IF('SME - SMECare'!G203="Please Enter Value","-",'SME - SMECare'!G203)</f>
        <v>Not Applicable</v>
      </c>
      <c r="J69" s="483"/>
      <c r="P69" s="172"/>
      <c r="Q69" s="63"/>
      <c r="R69" s="160"/>
      <c r="S69" s="160"/>
    </row>
    <row r="70" spans="1:19" ht="15" customHeight="1" x14ac:dyDescent="0.35">
      <c r="A70" s="160"/>
      <c r="B70" s="62"/>
      <c r="C70" s="171"/>
      <c r="E70" s="67"/>
      <c r="F70" s="187"/>
      <c r="G70" s="459" t="s">
        <v>313</v>
      </c>
      <c r="H70" s="459"/>
      <c r="I70" s="483">
        <f>SUM(I66:J69)</f>
        <v>0</v>
      </c>
      <c r="J70" s="483"/>
      <c r="K70" s="67"/>
      <c r="L70" s="67"/>
      <c r="M70" s="87"/>
      <c r="N70" s="67"/>
      <c r="O70" s="67"/>
      <c r="P70" s="188"/>
      <c r="Q70" s="63"/>
      <c r="R70" s="160"/>
      <c r="S70" s="160"/>
    </row>
    <row r="71" spans="1:19" ht="9" customHeight="1" x14ac:dyDescent="0.35">
      <c r="A71" s="160"/>
      <c r="B71" s="62"/>
      <c r="C71" s="171"/>
      <c r="E71" s="67"/>
      <c r="F71" s="187"/>
      <c r="K71" s="67"/>
      <c r="L71" s="67"/>
      <c r="M71" s="87"/>
      <c r="N71" s="67"/>
      <c r="O71" s="67"/>
      <c r="P71" s="188"/>
      <c r="Q71" s="63"/>
      <c r="R71" s="160"/>
      <c r="S71" s="160"/>
    </row>
    <row r="72" spans="1:19" ht="15" customHeight="1" x14ac:dyDescent="0.35">
      <c r="A72" s="160"/>
      <c r="B72" s="62"/>
      <c r="C72" s="171"/>
      <c r="D72" s="67"/>
      <c r="E72" s="67"/>
      <c r="F72" s="187"/>
      <c r="G72" s="186" t="s">
        <v>315</v>
      </c>
      <c r="K72" s="67"/>
      <c r="L72" s="67"/>
      <c r="M72" s="87"/>
      <c r="N72" s="67"/>
      <c r="O72" s="67"/>
      <c r="P72" s="188"/>
      <c r="Q72" s="63"/>
      <c r="R72" s="160"/>
      <c r="S72" s="160"/>
    </row>
    <row r="73" spans="1:19" ht="9" customHeight="1" x14ac:dyDescent="0.35">
      <c r="A73" s="160"/>
      <c r="B73" s="62"/>
      <c r="C73" s="171"/>
      <c r="D73" s="67"/>
      <c r="E73" s="67"/>
      <c r="F73" s="187"/>
      <c r="K73" s="67"/>
      <c r="L73" s="67"/>
      <c r="M73" s="87"/>
      <c r="N73" s="67"/>
      <c r="O73" s="67"/>
      <c r="P73" s="188"/>
      <c r="Q73" s="63"/>
      <c r="R73" s="160"/>
      <c r="S73" s="160"/>
    </row>
    <row r="74" spans="1:19" ht="15" customHeight="1" x14ac:dyDescent="0.35">
      <c r="A74" s="160"/>
      <c r="B74" s="62"/>
      <c r="C74" s="171"/>
      <c r="G74" s="478" t="s">
        <v>309</v>
      </c>
      <c r="H74" s="478"/>
      <c r="I74" s="483" t="str">
        <f>IF('SME - SMECare'!G304="Please Enter Value","-",'SME - SMECare'!G304)</f>
        <v>Not Applicable</v>
      </c>
      <c r="J74" s="483"/>
      <c r="P74" s="172"/>
      <c r="Q74" s="63"/>
      <c r="R74" s="160"/>
      <c r="S74" s="160"/>
    </row>
    <row r="75" spans="1:19" ht="15" customHeight="1" x14ac:dyDescent="0.35">
      <c r="A75" s="160"/>
      <c r="B75" s="62"/>
      <c r="C75" s="171"/>
      <c r="G75" s="478" t="s">
        <v>310</v>
      </c>
      <c r="H75" s="478"/>
      <c r="I75" s="483" t="str">
        <f>IF('SME - SMECare'!G306="Please Enter Value","-",'SME - SMECare'!G306)</f>
        <v>Not Applicable</v>
      </c>
      <c r="J75" s="483"/>
      <c r="P75" s="172"/>
      <c r="Q75" s="63"/>
      <c r="R75" s="160"/>
      <c r="S75" s="160"/>
    </row>
    <row r="76" spans="1:19" ht="15" customHeight="1" x14ac:dyDescent="0.35">
      <c r="A76" s="160"/>
      <c r="B76" s="62"/>
      <c r="C76" s="171"/>
      <c r="G76" s="478" t="s">
        <v>311</v>
      </c>
      <c r="H76" s="478"/>
      <c r="I76" s="483" t="str">
        <f>IF('SME - SMECare'!G308="Please Enter Value","-",'SME - SMECare'!G308)</f>
        <v>Not Applicable</v>
      </c>
      <c r="J76" s="483"/>
      <c r="P76" s="172"/>
      <c r="Q76" s="63"/>
      <c r="R76" s="160"/>
      <c r="S76" s="160"/>
    </row>
    <row r="77" spans="1:19" ht="15" customHeight="1" x14ac:dyDescent="0.35">
      <c r="A77" s="160"/>
      <c r="B77" s="62"/>
      <c r="C77" s="171"/>
      <c r="G77" s="478" t="s">
        <v>312</v>
      </c>
      <c r="H77" s="478"/>
      <c r="I77" s="483" t="str">
        <f>IF('SME - SMECare'!G310="Please Enter Value","-",'SME - SMECare'!G310)</f>
        <v>Not Applicable</v>
      </c>
      <c r="J77" s="483"/>
      <c r="P77" s="172"/>
      <c r="Q77" s="63"/>
      <c r="R77" s="160"/>
      <c r="S77" s="160"/>
    </row>
    <row r="78" spans="1:19" ht="15" customHeight="1" x14ac:dyDescent="0.35">
      <c r="A78" s="160"/>
      <c r="B78" s="62"/>
      <c r="C78" s="171"/>
      <c r="G78" s="459" t="s">
        <v>313</v>
      </c>
      <c r="H78" s="459"/>
      <c r="I78" s="483">
        <f>SUM(I74:J77)</f>
        <v>0</v>
      </c>
      <c r="J78" s="483"/>
      <c r="P78" s="172"/>
      <c r="Q78" s="63"/>
      <c r="R78" s="160"/>
      <c r="S78" s="160"/>
    </row>
    <row r="79" spans="1:19" ht="9" customHeight="1" x14ac:dyDescent="0.35">
      <c r="A79" s="160"/>
      <c r="B79" s="62"/>
      <c r="C79" s="171"/>
      <c r="P79" s="172"/>
      <c r="Q79" s="63"/>
      <c r="R79" s="160"/>
      <c r="S79" s="160"/>
    </row>
    <row r="80" spans="1:19" ht="15" customHeight="1" x14ac:dyDescent="0.35">
      <c r="A80" s="160"/>
      <c r="B80" s="62"/>
      <c r="C80" s="171"/>
      <c r="G80" s="186" t="s">
        <v>316</v>
      </c>
      <c r="P80" s="172"/>
      <c r="Q80" s="63"/>
      <c r="R80" s="160"/>
      <c r="S80" s="160"/>
    </row>
    <row r="81" spans="1:19" ht="9" customHeight="1" x14ac:dyDescent="0.35">
      <c r="A81" s="160"/>
      <c r="B81" s="62"/>
      <c r="C81" s="171"/>
      <c r="P81" s="172"/>
      <c r="Q81" s="63"/>
      <c r="R81" s="160"/>
      <c r="S81" s="160"/>
    </row>
    <row r="82" spans="1:19" ht="15" customHeight="1" x14ac:dyDescent="0.35">
      <c r="A82" s="160"/>
      <c r="B82" s="62"/>
      <c r="C82" s="171"/>
      <c r="G82" s="478" t="s">
        <v>309</v>
      </c>
      <c r="H82" s="478"/>
      <c r="I82" s="483" t="str">
        <f>IF('SME - SMECare'!G410="Please Enter Value","-",'SME - SMECare'!G410)</f>
        <v>Not Applicable</v>
      </c>
      <c r="J82" s="483"/>
      <c r="P82" s="172"/>
      <c r="Q82" s="63"/>
      <c r="R82" s="160"/>
      <c r="S82" s="160"/>
    </row>
    <row r="83" spans="1:19" ht="15" customHeight="1" x14ac:dyDescent="0.35">
      <c r="A83" s="160"/>
      <c r="B83" s="62"/>
      <c r="C83" s="171"/>
      <c r="G83" s="478" t="s">
        <v>310</v>
      </c>
      <c r="H83" s="478"/>
      <c r="I83" s="483" t="str">
        <f>IF('SME - SMECare'!G412="Please Enter Value","-",'SME - SMECare'!G412)</f>
        <v>Not Applicable</v>
      </c>
      <c r="J83" s="483"/>
      <c r="P83" s="172"/>
      <c r="Q83" s="63"/>
      <c r="R83" s="160"/>
      <c r="S83" s="160"/>
    </row>
    <row r="84" spans="1:19" ht="15" customHeight="1" x14ac:dyDescent="0.35">
      <c r="A84" s="160"/>
      <c r="B84" s="62"/>
      <c r="C84" s="171"/>
      <c r="G84" s="478" t="s">
        <v>311</v>
      </c>
      <c r="H84" s="478"/>
      <c r="I84" s="483" t="str">
        <f>IF('SME - SMECare'!G414="Please Enter Value","-",'SME - SMECare'!G414)</f>
        <v>Not Applicable</v>
      </c>
      <c r="J84" s="483"/>
      <c r="P84" s="172"/>
      <c r="Q84" s="63"/>
      <c r="R84" s="160"/>
      <c r="S84" s="160"/>
    </row>
    <row r="85" spans="1:19" ht="15" customHeight="1" x14ac:dyDescent="0.35">
      <c r="A85" s="160"/>
      <c r="B85" s="62"/>
      <c r="C85" s="171"/>
      <c r="G85" s="478" t="s">
        <v>312</v>
      </c>
      <c r="H85" s="478"/>
      <c r="I85" s="483" t="str">
        <f>IF('SME - SMECare'!G416="Please Enter Value","-",'SME - SMECare'!G416)</f>
        <v>Not Applicable</v>
      </c>
      <c r="J85" s="483"/>
      <c r="P85" s="172"/>
      <c r="Q85" s="63"/>
      <c r="R85" s="160"/>
      <c r="S85" s="160"/>
    </row>
    <row r="86" spans="1:19" ht="15" customHeight="1" x14ac:dyDescent="0.35">
      <c r="A86" s="160"/>
      <c r="B86" s="62"/>
      <c r="C86" s="171"/>
      <c r="G86" s="459" t="s">
        <v>313</v>
      </c>
      <c r="H86" s="459"/>
      <c r="I86" s="483">
        <f>SUM(I82:J85)</f>
        <v>0</v>
      </c>
      <c r="J86" s="483"/>
      <c r="P86" s="172"/>
      <c r="Q86" s="63"/>
      <c r="R86" s="160"/>
      <c r="S86" s="160"/>
    </row>
    <row r="87" spans="1:19" ht="9" customHeight="1" x14ac:dyDescent="0.35">
      <c r="A87" s="160"/>
      <c r="B87" s="62"/>
      <c r="C87" s="171"/>
      <c r="P87" s="172"/>
      <c r="Q87" s="63"/>
      <c r="R87" s="160"/>
      <c r="S87" s="160"/>
    </row>
    <row r="88" spans="1:19" ht="15" customHeight="1" x14ac:dyDescent="0.35">
      <c r="A88" s="160"/>
      <c r="B88" s="62"/>
      <c r="C88" s="171"/>
      <c r="G88" s="186" t="s">
        <v>317</v>
      </c>
      <c r="P88" s="172"/>
      <c r="Q88" s="63"/>
      <c r="R88" s="160"/>
      <c r="S88" s="160"/>
    </row>
    <row r="89" spans="1:19" ht="9" customHeight="1" x14ac:dyDescent="0.35">
      <c r="A89" s="160"/>
      <c r="B89" s="62"/>
      <c r="C89" s="171"/>
      <c r="P89" s="172"/>
      <c r="Q89" s="63"/>
      <c r="R89" s="160"/>
      <c r="S89" s="160"/>
    </row>
    <row r="90" spans="1:19" ht="15" customHeight="1" x14ac:dyDescent="0.35">
      <c r="A90" s="160"/>
      <c r="B90" s="62"/>
      <c r="C90" s="171"/>
      <c r="G90" s="478" t="s">
        <v>309</v>
      </c>
      <c r="H90" s="478"/>
      <c r="I90" s="483" t="str">
        <f>IF('SME - SMECare'!G516="Please Enter Value","-",'SME - SMECare'!G516)</f>
        <v>Not Applicable</v>
      </c>
      <c r="J90" s="483"/>
      <c r="P90" s="172"/>
      <c r="Q90" s="63"/>
      <c r="R90" s="160"/>
      <c r="S90" s="160"/>
    </row>
    <row r="91" spans="1:19" ht="15" customHeight="1" x14ac:dyDescent="0.35">
      <c r="A91" s="160"/>
      <c r="B91" s="62"/>
      <c r="C91" s="171"/>
      <c r="G91" s="478" t="s">
        <v>310</v>
      </c>
      <c r="H91" s="478"/>
      <c r="I91" s="483" t="str">
        <f>IF('SME - SMECare'!G518="Please Enter Value","-",'SME - SMECare'!G518)</f>
        <v>Not Applicable</v>
      </c>
      <c r="J91" s="483"/>
      <c r="P91" s="172"/>
      <c r="Q91" s="63"/>
      <c r="R91" s="160"/>
      <c r="S91" s="160"/>
    </row>
    <row r="92" spans="1:19" ht="15" customHeight="1" x14ac:dyDescent="0.35">
      <c r="A92" s="160"/>
      <c r="B92" s="62"/>
      <c r="C92" s="171"/>
      <c r="G92" s="478" t="s">
        <v>311</v>
      </c>
      <c r="H92" s="478"/>
      <c r="I92" s="483" t="str">
        <f>IF('SME - SMECare'!G520="Please Enter Value","-",'SME - SMECare'!G520)</f>
        <v>Not Applicable</v>
      </c>
      <c r="J92" s="483"/>
      <c r="P92" s="172"/>
      <c r="Q92" s="63"/>
      <c r="R92" s="160"/>
      <c r="S92" s="160"/>
    </row>
    <row r="93" spans="1:19" ht="15" customHeight="1" x14ac:dyDescent="0.35">
      <c r="A93" s="160"/>
      <c r="B93" s="62"/>
      <c r="C93" s="171"/>
      <c r="G93" s="478" t="s">
        <v>312</v>
      </c>
      <c r="H93" s="478"/>
      <c r="I93" s="483" t="str">
        <f>IF('SME - SMECare'!G522="Please Enter Value","-",'SME - SMECare'!G522)</f>
        <v>Not Applicable</v>
      </c>
      <c r="J93" s="483"/>
      <c r="P93" s="172"/>
      <c r="Q93" s="63"/>
      <c r="R93" s="160"/>
      <c r="S93" s="160"/>
    </row>
    <row r="94" spans="1:19" ht="15" customHeight="1" x14ac:dyDescent="0.35">
      <c r="A94" s="160"/>
      <c r="B94" s="62"/>
      <c r="C94" s="171"/>
      <c r="G94" s="459" t="s">
        <v>313</v>
      </c>
      <c r="H94" s="459"/>
      <c r="I94" s="483">
        <f>SUM(I90:J93)</f>
        <v>0</v>
      </c>
      <c r="J94" s="483"/>
      <c r="P94" s="172"/>
      <c r="Q94" s="63"/>
      <c r="R94" s="160"/>
      <c r="S94" s="160"/>
    </row>
    <row r="95" spans="1:19" ht="9" customHeight="1" x14ac:dyDescent="0.35">
      <c r="A95" s="160"/>
      <c r="B95" s="62"/>
      <c r="C95" s="171"/>
      <c r="P95" s="172"/>
      <c r="Q95" s="63"/>
      <c r="R95" s="160"/>
      <c r="S95" s="160"/>
    </row>
    <row r="96" spans="1:19" ht="15" customHeight="1" x14ac:dyDescent="0.35">
      <c r="A96" s="160"/>
      <c r="B96" s="62"/>
      <c r="C96" s="171"/>
      <c r="D96" s="459" t="s">
        <v>318</v>
      </c>
      <c r="E96" s="459"/>
      <c r="F96" s="161" t="s">
        <v>259</v>
      </c>
      <c r="G96" s="189" t="s">
        <v>319</v>
      </c>
      <c r="P96" s="172"/>
      <c r="Q96" s="63"/>
      <c r="R96" s="160"/>
      <c r="S96" s="160"/>
    </row>
    <row r="97" spans="1:19" ht="15" customHeight="1" x14ac:dyDescent="0.35">
      <c r="A97" s="160"/>
      <c r="B97" s="62"/>
      <c r="C97" s="171"/>
      <c r="D97" s="467"/>
      <c r="E97" s="467"/>
      <c r="G97" s="58" t="s">
        <v>321</v>
      </c>
      <c r="P97" s="172"/>
      <c r="Q97" s="63"/>
      <c r="R97" s="160"/>
      <c r="S97" s="160"/>
    </row>
    <row r="98" spans="1:19" ht="9" customHeight="1" x14ac:dyDescent="0.35">
      <c r="A98" s="160"/>
      <c r="B98" s="62"/>
      <c r="C98" s="171"/>
      <c r="P98" s="172"/>
      <c r="Q98" s="63"/>
      <c r="R98" s="160"/>
      <c r="S98" s="160"/>
    </row>
    <row r="99" spans="1:19" ht="15" customHeight="1" x14ac:dyDescent="0.35">
      <c r="A99" s="160"/>
      <c r="B99" s="62"/>
      <c r="C99" s="171"/>
      <c r="G99" s="190" t="s">
        <v>322</v>
      </c>
      <c r="P99" s="172"/>
      <c r="Q99" s="63"/>
      <c r="R99" s="160"/>
      <c r="S99" s="160"/>
    </row>
    <row r="100" spans="1:19" ht="15" customHeight="1" x14ac:dyDescent="0.35">
      <c r="A100" s="160"/>
      <c r="B100" s="62"/>
      <c r="C100" s="171"/>
      <c r="G100" s="58" t="s">
        <v>323</v>
      </c>
      <c r="P100" s="172"/>
      <c r="Q100" s="63"/>
      <c r="R100" s="160"/>
      <c r="S100" s="160"/>
    </row>
    <row r="101" spans="1:19" ht="9" customHeight="1" x14ac:dyDescent="0.35">
      <c r="A101" s="160"/>
      <c r="B101" s="62"/>
      <c r="C101" s="171"/>
      <c r="P101" s="172"/>
      <c r="Q101" s="63"/>
      <c r="R101" s="160"/>
      <c r="S101" s="160"/>
    </row>
    <row r="102" spans="1:19" ht="15" customHeight="1" x14ac:dyDescent="0.35">
      <c r="A102" s="160"/>
      <c r="B102" s="62"/>
      <c r="C102" s="171"/>
      <c r="D102" s="459" t="s">
        <v>324</v>
      </c>
      <c r="E102" s="459"/>
      <c r="F102" s="161" t="s">
        <v>259</v>
      </c>
      <c r="G102" s="478" t="s">
        <v>325</v>
      </c>
      <c r="H102" s="478"/>
      <c r="I102" s="478" t="s">
        <v>326</v>
      </c>
      <c r="J102" s="478"/>
      <c r="K102" s="478"/>
      <c r="L102" s="478"/>
      <c r="M102" s="478"/>
      <c r="N102" s="478"/>
      <c r="P102" s="172"/>
      <c r="Q102" s="63"/>
      <c r="R102" s="160"/>
      <c r="S102" s="160"/>
    </row>
    <row r="103" spans="1:19" ht="15" customHeight="1" x14ac:dyDescent="0.35">
      <c r="A103" s="160"/>
      <c r="B103" s="62"/>
      <c r="C103" s="171"/>
      <c r="D103" s="478"/>
      <c r="E103" s="478"/>
      <c r="G103" s="478" t="s">
        <v>328</v>
      </c>
      <c r="H103" s="478"/>
      <c r="I103" s="483">
        <f>'SME - SMECare'!I623</f>
        <v>0</v>
      </c>
      <c r="J103" s="483"/>
      <c r="K103" s="483"/>
      <c r="L103" s="483"/>
      <c r="M103" s="483"/>
      <c r="N103" s="483"/>
      <c r="P103" s="172"/>
      <c r="Q103" s="63"/>
      <c r="R103" s="160"/>
      <c r="S103" s="160"/>
    </row>
    <row r="104" spans="1:19" ht="15" customHeight="1" x14ac:dyDescent="0.35">
      <c r="A104" s="160"/>
      <c r="B104" s="62"/>
      <c r="C104" s="171"/>
      <c r="G104" s="478" t="s">
        <v>329</v>
      </c>
      <c r="H104" s="478"/>
      <c r="I104" s="483" t="str">
        <f>IF('SME - SMECare'!P606=TRUE,"Worldwide","Vietnam")</f>
        <v>Vietnam</v>
      </c>
      <c r="J104" s="483"/>
      <c r="K104" s="483"/>
      <c r="L104" s="483"/>
      <c r="M104" s="483"/>
      <c r="N104" s="483"/>
      <c r="P104" s="172"/>
      <c r="Q104" s="63"/>
      <c r="R104" s="160"/>
      <c r="S104" s="160"/>
    </row>
    <row r="105" spans="1:19" ht="15" customHeight="1" x14ac:dyDescent="0.35">
      <c r="A105" s="160"/>
      <c r="B105" s="62"/>
      <c r="C105" s="171"/>
      <c r="G105" s="478" t="s">
        <v>330</v>
      </c>
      <c r="H105" s="478"/>
      <c r="I105" s="478" t="s">
        <v>331</v>
      </c>
      <c r="J105" s="478"/>
      <c r="K105" s="478"/>
      <c r="L105" s="478"/>
      <c r="M105" s="478"/>
      <c r="N105" s="478"/>
      <c r="P105" s="172"/>
      <c r="Q105" s="63"/>
      <c r="R105" s="160"/>
      <c r="S105" s="160"/>
    </row>
    <row r="106" spans="1:19" ht="9" customHeight="1" x14ac:dyDescent="0.35">
      <c r="A106" s="160"/>
      <c r="B106" s="62"/>
      <c r="C106" s="173"/>
      <c r="D106" s="174"/>
      <c r="E106" s="174"/>
      <c r="F106" s="175"/>
      <c r="G106" s="174"/>
      <c r="H106" s="174"/>
      <c r="I106" s="174"/>
      <c r="J106" s="174"/>
      <c r="K106" s="174"/>
      <c r="L106" s="174"/>
      <c r="M106" s="176"/>
      <c r="N106" s="174"/>
      <c r="O106" s="174"/>
      <c r="P106" s="177"/>
      <c r="Q106" s="63"/>
      <c r="R106" s="160"/>
      <c r="S106" s="160"/>
    </row>
    <row r="107" spans="1:19" ht="9" customHeight="1" x14ac:dyDescent="0.35">
      <c r="A107" s="160"/>
      <c r="B107" s="62"/>
      <c r="C107" s="178"/>
      <c r="D107" s="179"/>
      <c r="E107" s="179"/>
      <c r="F107" s="180"/>
      <c r="G107" s="179"/>
      <c r="H107" s="179"/>
      <c r="I107" s="179"/>
      <c r="J107" s="179"/>
      <c r="K107" s="179"/>
      <c r="L107" s="179"/>
      <c r="M107" s="181"/>
      <c r="N107" s="179"/>
      <c r="O107" s="179"/>
      <c r="P107" s="182"/>
      <c r="Q107" s="63"/>
      <c r="R107" s="160"/>
      <c r="S107" s="160"/>
    </row>
    <row r="108" spans="1:19" ht="15" customHeight="1" x14ac:dyDescent="0.35">
      <c r="A108" s="160"/>
      <c r="B108" s="62"/>
      <c r="C108" s="471" t="s">
        <v>332</v>
      </c>
      <c r="D108" s="472"/>
      <c r="E108" s="472"/>
      <c r="P108" s="172"/>
      <c r="Q108" s="63"/>
      <c r="R108" s="160"/>
      <c r="S108" s="160"/>
    </row>
    <row r="109" spans="1:19" ht="9" customHeight="1" x14ac:dyDescent="0.35">
      <c r="A109" s="160"/>
      <c r="B109" s="62"/>
      <c r="C109" s="171"/>
      <c r="P109" s="172"/>
      <c r="Q109" s="63"/>
      <c r="R109" s="160"/>
      <c r="S109" s="160"/>
    </row>
    <row r="110" spans="1:19" ht="15" customHeight="1" x14ac:dyDescent="0.35">
      <c r="A110" s="160"/>
      <c r="B110" s="62"/>
      <c r="C110" s="171"/>
      <c r="D110" s="186" t="s">
        <v>333</v>
      </c>
      <c r="F110" s="161" t="s">
        <v>259</v>
      </c>
      <c r="G110" s="481" t="s">
        <v>334</v>
      </c>
      <c r="H110" s="481"/>
      <c r="I110" s="481"/>
      <c r="J110" s="481"/>
      <c r="K110" s="481"/>
      <c r="L110" s="481"/>
      <c r="M110" s="481"/>
      <c r="N110" s="481"/>
      <c r="O110" s="481"/>
      <c r="P110" s="482"/>
      <c r="Q110" s="63"/>
      <c r="R110" s="160"/>
      <c r="S110" s="160"/>
    </row>
    <row r="111" spans="1:19" ht="15" customHeight="1" x14ac:dyDescent="0.35">
      <c r="A111" s="160"/>
      <c r="B111" s="62"/>
      <c r="C111" s="171"/>
      <c r="D111" s="190"/>
      <c r="G111" s="481"/>
      <c r="H111" s="481"/>
      <c r="I111" s="481"/>
      <c r="J111" s="481"/>
      <c r="K111" s="481"/>
      <c r="L111" s="481"/>
      <c r="M111" s="481"/>
      <c r="N111" s="481"/>
      <c r="O111" s="481"/>
      <c r="P111" s="482"/>
      <c r="Q111" s="63"/>
      <c r="R111" s="160"/>
      <c r="S111" s="160"/>
    </row>
    <row r="112" spans="1:19" ht="15" customHeight="1" x14ac:dyDescent="0.35">
      <c r="A112" s="160"/>
      <c r="B112" s="62"/>
      <c r="C112" s="171"/>
      <c r="G112" s="481"/>
      <c r="H112" s="481"/>
      <c r="I112" s="481"/>
      <c r="J112" s="481"/>
      <c r="K112" s="481"/>
      <c r="L112" s="481"/>
      <c r="M112" s="481"/>
      <c r="N112" s="481"/>
      <c r="O112" s="481"/>
      <c r="P112" s="482"/>
      <c r="Q112" s="63"/>
      <c r="R112" s="160"/>
      <c r="S112" s="160"/>
    </row>
    <row r="113" spans="1:19" ht="9" customHeight="1" x14ac:dyDescent="0.35">
      <c r="A113" s="160"/>
      <c r="B113" s="62"/>
      <c r="C113" s="171"/>
      <c r="G113" s="212"/>
      <c r="H113" s="212"/>
      <c r="I113" s="212"/>
      <c r="J113" s="212"/>
      <c r="K113" s="212"/>
      <c r="L113" s="212"/>
      <c r="M113" s="212"/>
      <c r="N113" s="212"/>
      <c r="O113" s="212"/>
      <c r="P113" s="213"/>
      <c r="Q113" s="63"/>
      <c r="R113" s="160"/>
      <c r="S113" s="160"/>
    </row>
    <row r="114" spans="1:19" ht="15" customHeight="1" x14ac:dyDescent="0.35">
      <c r="A114" s="160"/>
      <c r="B114" s="62"/>
      <c r="C114" s="171"/>
      <c r="G114" s="461" t="s">
        <v>336</v>
      </c>
      <c r="H114" s="461"/>
      <c r="I114" s="461"/>
      <c r="J114" s="461"/>
      <c r="K114" s="461"/>
      <c r="L114" s="461"/>
      <c r="M114" s="461"/>
      <c r="N114" s="461"/>
      <c r="O114" s="461"/>
      <c r="P114" s="462"/>
      <c r="Q114" s="63"/>
      <c r="R114" s="160"/>
      <c r="S114" s="160"/>
    </row>
    <row r="115" spans="1:19" ht="15" customHeight="1" x14ac:dyDescent="0.35">
      <c r="A115" s="160"/>
      <c r="B115" s="62"/>
      <c r="C115" s="171"/>
      <c r="G115" s="461"/>
      <c r="H115" s="461"/>
      <c r="I115" s="461"/>
      <c r="J115" s="461"/>
      <c r="K115" s="461"/>
      <c r="L115" s="461"/>
      <c r="M115" s="461"/>
      <c r="N115" s="461"/>
      <c r="O115" s="461"/>
      <c r="P115" s="462"/>
      <c r="Q115" s="63"/>
      <c r="R115" s="160"/>
      <c r="S115" s="160"/>
    </row>
    <row r="116" spans="1:19" ht="9" customHeight="1" x14ac:dyDescent="0.35">
      <c r="A116" s="160"/>
      <c r="B116" s="62"/>
      <c r="C116" s="171"/>
      <c r="P116" s="172"/>
      <c r="Q116" s="63"/>
      <c r="R116" s="160"/>
      <c r="S116" s="160"/>
    </row>
    <row r="117" spans="1:19" ht="15" customHeight="1" x14ac:dyDescent="0.35">
      <c r="A117" s="160"/>
      <c r="B117" s="62"/>
      <c r="C117" s="171"/>
      <c r="D117" s="186" t="s">
        <v>337</v>
      </c>
      <c r="F117" s="161" t="s">
        <v>259</v>
      </c>
      <c r="G117" s="461" t="s">
        <v>338</v>
      </c>
      <c r="H117" s="461"/>
      <c r="I117" s="461"/>
      <c r="J117" s="461"/>
      <c r="K117" s="461"/>
      <c r="L117" s="461"/>
      <c r="M117" s="461"/>
      <c r="N117" s="461"/>
      <c r="O117" s="461"/>
      <c r="P117" s="462"/>
      <c r="Q117" s="63"/>
      <c r="R117" s="160"/>
      <c r="S117" s="160"/>
    </row>
    <row r="118" spans="1:19" ht="15" customHeight="1" x14ac:dyDescent="0.35">
      <c r="A118" s="160"/>
      <c r="B118" s="62"/>
      <c r="C118" s="171"/>
      <c r="D118" s="467"/>
      <c r="E118" s="467"/>
      <c r="G118" s="461"/>
      <c r="H118" s="461"/>
      <c r="I118" s="461"/>
      <c r="J118" s="461"/>
      <c r="K118" s="461"/>
      <c r="L118" s="461"/>
      <c r="M118" s="461"/>
      <c r="N118" s="461"/>
      <c r="O118" s="461"/>
      <c r="P118" s="462"/>
      <c r="Q118" s="63"/>
      <c r="R118" s="160"/>
      <c r="S118" s="160"/>
    </row>
    <row r="119" spans="1:19" ht="15" customHeight="1" x14ac:dyDescent="0.35">
      <c r="A119" s="160"/>
      <c r="B119" s="62"/>
      <c r="C119" s="171"/>
      <c r="G119" s="461"/>
      <c r="H119" s="461"/>
      <c r="I119" s="461"/>
      <c r="J119" s="461"/>
      <c r="K119" s="461"/>
      <c r="L119" s="461"/>
      <c r="M119" s="461"/>
      <c r="N119" s="461"/>
      <c r="O119" s="461"/>
      <c r="P119" s="462"/>
      <c r="Q119" s="63"/>
      <c r="R119" s="160"/>
      <c r="S119" s="160"/>
    </row>
    <row r="120" spans="1:19" ht="9" customHeight="1" x14ac:dyDescent="0.35">
      <c r="A120" s="160"/>
      <c r="B120" s="62"/>
      <c r="C120" s="171"/>
      <c r="P120" s="172"/>
      <c r="Q120" s="63"/>
      <c r="R120" s="160"/>
      <c r="S120" s="160"/>
    </row>
    <row r="121" spans="1:19" ht="15" customHeight="1" x14ac:dyDescent="0.35">
      <c r="A121" s="160"/>
      <c r="B121" s="62"/>
      <c r="C121" s="171"/>
      <c r="G121" s="58" t="s">
        <v>340</v>
      </c>
      <c r="P121" s="172"/>
      <c r="Q121" s="63"/>
      <c r="R121" s="160"/>
      <c r="S121" s="160"/>
    </row>
    <row r="122" spans="1:19" ht="9" customHeight="1" x14ac:dyDescent="0.35">
      <c r="A122" s="160"/>
      <c r="B122" s="62"/>
      <c r="C122" s="173"/>
      <c r="D122" s="174"/>
      <c r="E122" s="174"/>
      <c r="F122" s="175"/>
      <c r="G122" s="174"/>
      <c r="H122" s="174"/>
      <c r="I122" s="174"/>
      <c r="J122" s="174"/>
      <c r="K122" s="174"/>
      <c r="L122" s="174"/>
      <c r="M122" s="176"/>
      <c r="N122" s="174"/>
      <c r="O122" s="174"/>
      <c r="P122" s="177"/>
      <c r="Q122" s="63"/>
      <c r="R122" s="160"/>
      <c r="S122" s="160"/>
    </row>
    <row r="123" spans="1:19" ht="9" customHeight="1" x14ac:dyDescent="0.35">
      <c r="A123" s="160"/>
      <c r="B123" s="62"/>
      <c r="C123" s="178"/>
      <c r="D123" s="179"/>
      <c r="E123" s="179"/>
      <c r="F123" s="180"/>
      <c r="G123" s="179"/>
      <c r="H123" s="179"/>
      <c r="I123" s="179"/>
      <c r="J123" s="179"/>
      <c r="K123" s="179"/>
      <c r="L123" s="179"/>
      <c r="M123" s="181"/>
      <c r="N123" s="179"/>
      <c r="O123" s="179"/>
      <c r="P123" s="182"/>
      <c r="Q123" s="63"/>
      <c r="R123" s="160"/>
      <c r="S123" s="160"/>
    </row>
    <row r="124" spans="1:19" ht="15" customHeight="1" x14ac:dyDescent="0.35">
      <c r="A124" s="160"/>
      <c r="B124" s="62"/>
      <c r="C124" s="471" t="s">
        <v>341</v>
      </c>
      <c r="D124" s="472"/>
      <c r="E124" s="472"/>
      <c r="P124" s="172"/>
      <c r="Q124" s="63"/>
      <c r="R124" s="160"/>
      <c r="S124" s="160"/>
    </row>
    <row r="125" spans="1:19" ht="9" customHeight="1" x14ac:dyDescent="0.35">
      <c r="A125" s="160"/>
      <c r="B125" s="62"/>
      <c r="C125" s="171"/>
      <c r="P125" s="172"/>
      <c r="Q125" s="63"/>
      <c r="R125" s="160"/>
      <c r="S125" s="160"/>
    </row>
    <row r="126" spans="1:19" ht="15" customHeight="1" x14ac:dyDescent="0.35">
      <c r="A126" s="160"/>
      <c r="B126" s="62"/>
      <c r="C126" s="171"/>
      <c r="D126" s="58" t="s">
        <v>342</v>
      </c>
      <c r="P126" s="172"/>
      <c r="Q126" s="63"/>
      <c r="R126" s="160"/>
      <c r="S126" s="160"/>
    </row>
    <row r="127" spans="1:19" ht="9" customHeight="1" x14ac:dyDescent="0.35">
      <c r="A127" s="160"/>
      <c r="B127" s="62"/>
      <c r="C127" s="171"/>
      <c r="P127" s="172"/>
      <c r="Q127" s="63"/>
      <c r="R127" s="160"/>
      <c r="S127" s="160"/>
    </row>
    <row r="128" spans="1:19" ht="15" customHeight="1" x14ac:dyDescent="0.35">
      <c r="A128" s="160"/>
      <c r="B128" s="62"/>
      <c r="C128" s="171"/>
      <c r="D128" s="58" t="s">
        <v>343</v>
      </c>
      <c r="P128" s="172"/>
      <c r="Q128" s="63"/>
      <c r="R128" s="160"/>
      <c r="S128" s="160"/>
    </row>
    <row r="129" spans="1:24" ht="15" customHeight="1" x14ac:dyDescent="0.35">
      <c r="A129" s="160"/>
      <c r="B129" s="62"/>
      <c r="C129" s="171"/>
      <c r="E129" s="58" t="s">
        <v>344</v>
      </c>
      <c r="P129" s="172"/>
      <c r="Q129" s="63"/>
      <c r="R129" s="160"/>
      <c r="S129" s="160"/>
    </row>
    <row r="130" spans="1:24" ht="15" customHeight="1" x14ac:dyDescent="0.35">
      <c r="A130" s="160"/>
      <c r="B130" s="62"/>
      <c r="C130" s="171"/>
      <c r="E130" s="58" t="s">
        <v>345</v>
      </c>
      <c r="P130" s="172"/>
      <c r="Q130" s="63"/>
      <c r="R130" s="160"/>
      <c r="S130" s="160"/>
    </row>
    <row r="131" spans="1:24" ht="9" customHeight="1" x14ac:dyDescent="0.35">
      <c r="A131" s="160"/>
      <c r="B131" s="62"/>
      <c r="C131" s="171"/>
      <c r="P131" s="172"/>
      <c r="Q131" s="63"/>
      <c r="R131" s="160"/>
      <c r="S131" s="160"/>
    </row>
    <row r="132" spans="1:24" ht="15" customHeight="1" x14ac:dyDescent="0.35">
      <c r="A132" s="160"/>
      <c r="B132" s="62"/>
      <c r="C132" s="171"/>
      <c r="D132" s="58" t="s">
        <v>346</v>
      </c>
      <c r="P132" s="172"/>
      <c r="Q132" s="63"/>
      <c r="R132" s="160"/>
      <c r="S132" s="160"/>
    </row>
    <row r="133" spans="1:24" ht="9" customHeight="1" x14ac:dyDescent="0.35">
      <c r="A133" s="160"/>
      <c r="B133" s="62"/>
      <c r="C133" s="171"/>
      <c r="P133" s="172"/>
      <c r="Q133" s="63"/>
      <c r="R133" s="160"/>
      <c r="S133" s="160"/>
    </row>
    <row r="134" spans="1:24" ht="15" customHeight="1" x14ac:dyDescent="0.35">
      <c r="A134" s="160"/>
      <c r="B134" s="62"/>
      <c r="C134" s="171"/>
      <c r="D134" s="459" t="s">
        <v>347</v>
      </c>
      <c r="E134" s="459"/>
      <c r="F134" s="187" t="s">
        <v>259</v>
      </c>
      <c r="G134" s="67" t="s">
        <v>348</v>
      </c>
      <c r="H134" s="67"/>
      <c r="I134" s="67"/>
      <c r="J134" s="67"/>
      <c r="K134" s="67"/>
      <c r="L134" s="67"/>
      <c r="M134" s="87"/>
      <c r="N134" s="67"/>
      <c r="O134" s="67"/>
      <c r="P134" s="188"/>
      <c r="Q134" s="63"/>
      <c r="R134" s="160"/>
      <c r="S134" s="160"/>
    </row>
    <row r="135" spans="1:24" ht="9" customHeight="1" x14ac:dyDescent="0.35">
      <c r="A135" s="160"/>
      <c r="B135" s="62"/>
      <c r="C135" s="171"/>
      <c r="D135" s="467"/>
      <c r="E135" s="467"/>
      <c r="F135" s="187"/>
      <c r="G135" s="67"/>
      <c r="H135" s="67"/>
      <c r="I135" s="67"/>
      <c r="J135" s="67"/>
      <c r="K135" s="67"/>
      <c r="L135" s="67"/>
      <c r="M135" s="87"/>
      <c r="N135" s="67"/>
      <c r="O135" s="67"/>
      <c r="P135" s="188"/>
      <c r="Q135" s="63"/>
      <c r="R135" s="160"/>
      <c r="S135" s="160"/>
    </row>
    <row r="136" spans="1:24" ht="15" customHeight="1" x14ac:dyDescent="0.35">
      <c r="A136" s="160"/>
      <c r="B136" s="62"/>
      <c r="C136" s="171"/>
      <c r="D136" s="67"/>
      <c r="E136" s="67"/>
      <c r="F136" s="187"/>
      <c r="G136" s="67" t="s">
        <v>350</v>
      </c>
      <c r="H136" s="67"/>
      <c r="I136" s="67"/>
      <c r="J136" s="67"/>
      <c r="K136" s="67"/>
      <c r="L136" s="67"/>
      <c r="M136" s="87"/>
      <c r="N136" s="67"/>
      <c r="O136" s="67"/>
      <c r="P136" s="188"/>
      <c r="Q136" s="63"/>
      <c r="R136" s="160"/>
      <c r="S136" s="160"/>
    </row>
    <row r="137" spans="1:24" ht="15" customHeight="1" x14ac:dyDescent="0.35">
      <c r="A137" s="160"/>
      <c r="B137" s="62"/>
      <c r="C137" s="171"/>
      <c r="D137" s="67"/>
      <c r="E137" s="67"/>
      <c r="F137" s="187"/>
      <c r="G137" s="67"/>
      <c r="H137" s="67" t="s">
        <v>351</v>
      </c>
      <c r="I137" s="473" t="str">
        <f>'SME - SMECare'!G111</f>
        <v>Please Enter Value</v>
      </c>
      <c r="J137" s="473"/>
      <c r="K137" s="67"/>
      <c r="L137" s="67"/>
      <c r="M137" s="87"/>
      <c r="N137" s="67"/>
      <c r="O137" s="67"/>
      <c r="P137" s="188"/>
      <c r="Q137" s="63"/>
      <c r="R137" s="160"/>
      <c r="S137" s="160"/>
    </row>
    <row r="138" spans="1:24" ht="15" customHeight="1" x14ac:dyDescent="0.35">
      <c r="A138" s="160"/>
      <c r="B138" s="62"/>
      <c r="C138" s="171"/>
      <c r="D138" s="65"/>
      <c r="E138" s="67"/>
      <c r="F138" s="187"/>
      <c r="G138" s="67"/>
      <c r="H138" s="67" t="s">
        <v>352</v>
      </c>
      <c r="I138" s="473" t="str">
        <f>'SME - SMECare'!G216</f>
        <v>Not Applicable</v>
      </c>
      <c r="J138" s="473"/>
      <c r="K138" s="67"/>
      <c r="L138" s="67"/>
      <c r="M138" s="87"/>
      <c r="N138" s="67"/>
      <c r="O138" s="67"/>
      <c r="P138" s="188"/>
      <c r="Q138" s="63"/>
      <c r="R138" s="160"/>
      <c r="S138" s="160"/>
      <c r="T138" s="160"/>
      <c r="U138" s="160"/>
      <c r="V138" s="160"/>
      <c r="W138" s="160"/>
      <c r="X138" s="160"/>
    </row>
    <row r="139" spans="1:24" ht="15" customHeight="1" x14ac:dyDescent="0.35">
      <c r="A139" s="160"/>
      <c r="B139" s="62"/>
      <c r="C139" s="171"/>
      <c r="H139" s="58" t="s">
        <v>353</v>
      </c>
      <c r="I139" s="473" t="str">
        <f>'SME - SMECare'!G323</f>
        <v>Not Applicable</v>
      </c>
      <c r="J139" s="473"/>
      <c r="P139" s="172"/>
      <c r="Q139" s="63"/>
      <c r="R139" s="160"/>
      <c r="S139" s="160"/>
    </row>
    <row r="140" spans="1:24" ht="15" customHeight="1" x14ac:dyDescent="0.35">
      <c r="A140" s="160"/>
      <c r="B140" s="62"/>
      <c r="C140" s="171"/>
      <c r="H140" s="58" t="s">
        <v>354</v>
      </c>
      <c r="I140" s="473" t="str">
        <f>'SME - SMECare'!G429</f>
        <v>Not Applicable</v>
      </c>
      <c r="J140" s="473"/>
      <c r="P140" s="172"/>
      <c r="Q140" s="63"/>
      <c r="R140" s="160"/>
      <c r="S140" s="160"/>
    </row>
    <row r="141" spans="1:24" ht="15" customHeight="1" x14ac:dyDescent="0.35">
      <c r="A141" s="160"/>
      <c r="B141" s="62"/>
      <c r="C141" s="171"/>
      <c r="E141" s="67"/>
      <c r="F141" s="187"/>
      <c r="G141" s="67"/>
      <c r="H141" s="67" t="s">
        <v>355</v>
      </c>
      <c r="I141" s="473" t="str">
        <f>'SME - SMECare'!G535</f>
        <v>Not Applicable</v>
      </c>
      <c r="J141" s="473"/>
      <c r="K141" s="67"/>
      <c r="L141" s="67"/>
      <c r="M141" s="87"/>
      <c r="N141" s="67"/>
      <c r="O141" s="67"/>
      <c r="P141" s="188"/>
      <c r="Q141" s="63"/>
      <c r="R141" s="160"/>
      <c r="S141" s="160"/>
    </row>
    <row r="142" spans="1:24" ht="9" customHeight="1" x14ac:dyDescent="0.35">
      <c r="A142" s="160"/>
      <c r="B142" s="62"/>
      <c r="C142" s="171"/>
      <c r="E142" s="67"/>
      <c r="F142" s="187"/>
      <c r="G142" s="67"/>
      <c r="H142" s="67"/>
      <c r="I142" s="67"/>
      <c r="J142" s="67"/>
      <c r="K142" s="67"/>
      <c r="L142" s="67"/>
      <c r="M142" s="87"/>
      <c r="N142" s="67"/>
      <c r="O142" s="67"/>
      <c r="P142" s="188"/>
      <c r="Q142" s="63"/>
      <c r="R142" s="160"/>
      <c r="S142" s="160"/>
    </row>
    <row r="143" spans="1:24" ht="15" customHeight="1" x14ac:dyDescent="0.35">
      <c r="A143" s="160"/>
      <c r="B143" s="62"/>
      <c r="C143" s="171"/>
      <c r="D143" s="67"/>
      <c r="E143" s="67"/>
      <c r="F143" s="187"/>
      <c r="G143" s="67" t="s">
        <v>356</v>
      </c>
      <c r="H143" s="67"/>
      <c r="I143" s="473" t="str">
        <f>'SME - SMECare'!G113</f>
        <v>Please Enter Value</v>
      </c>
      <c r="J143" s="473"/>
      <c r="K143" s="67"/>
      <c r="L143" s="67"/>
      <c r="M143" s="87"/>
      <c r="N143" s="67"/>
      <c r="O143" s="67"/>
      <c r="P143" s="188"/>
      <c r="Q143" s="63"/>
      <c r="R143" s="160"/>
      <c r="S143" s="160"/>
    </row>
    <row r="144" spans="1:24" ht="9" customHeight="1" x14ac:dyDescent="0.35">
      <c r="A144" s="160"/>
      <c r="B144" s="62"/>
      <c r="C144" s="171"/>
      <c r="D144" s="67"/>
      <c r="E144" s="67"/>
      <c r="F144" s="187"/>
      <c r="G144" s="67"/>
      <c r="H144" s="67"/>
      <c r="I144" s="67"/>
      <c r="J144" s="67"/>
      <c r="K144" s="67"/>
      <c r="L144" s="67"/>
      <c r="M144" s="87"/>
      <c r="N144" s="67"/>
      <c r="O144" s="67"/>
      <c r="P144" s="188"/>
      <c r="Q144" s="63"/>
      <c r="R144" s="160"/>
      <c r="S144" s="160"/>
    </row>
    <row r="145" spans="1:24" ht="15" customHeight="1" x14ac:dyDescent="0.35">
      <c r="A145" s="160"/>
      <c r="B145" s="62"/>
      <c r="C145" s="171"/>
      <c r="D145" s="191" t="s">
        <v>318</v>
      </c>
      <c r="E145" s="67"/>
      <c r="F145" s="187" t="s">
        <v>259</v>
      </c>
      <c r="G145" s="473">
        <v>2000000</v>
      </c>
      <c r="H145" s="473"/>
      <c r="I145" s="398" t="s">
        <v>357</v>
      </c>
      <c r="J145" s="398"/>
      <c r="K145" s="67"/>
      <c r="L145" s="67"/>
      <c r="M145" s="87"/>
      <c r="N145" s="67"/>
      <c r="O145" s="67"/>
      <c r="P145" s="188"/>
      <c r="Q145" s="63"/>
      <c r="R145" s="160"/>
      <c r="S145" s="160"/>
      <c r="T145" s="160"/>
      <c r="U145" s="160"/>
      <c r="V145" s="160"/>
      <c r="W145" s="160"/>
      <c r="X145" s="160"/>
    </row>
    <row r="146" spans="1:24" ht="9" customHeight="1" x14ac:dyDescent="0.35">
      <c r="A146" s="160"/>
      <c r="B146" s="62"/>
      <c r="C146" s="173"/>
      <c r="D146" s="174"/>
      <c r="E146" s="174"/>
      <c r="F146" s="175"/>
      <c r="G146" s="174"/>
      <c r="H146" s="174"/>
      <c r="I146" s="174"/>
      <c r="J146" s="174"/>
      <c r="K146" s="174"/>
      <c r="L146" s="174"/>
      <c r="M146" s="176"/>
      <c r="N146" s="174"/>
      <c r="O146" s="174"/>
      <c r="P146" s="177"/>
      <c r="Q146" s="63"/>
      <c r="R146" s="160"/>
      <c r="S146" s="160"/>
    </row>
    <row r="147" spans="1:24" ht="9" customHeight="1" x14ac:dyDescent="0.35">
      <c r="A147" s="160"/>
      <c r="B147" s="62"/>
      <c r="C147" s="178"/>
      <c r="D147" s="179"/>
      <c r="E147" s="192"/>
      <c r="F147" s="193"/>
      <c r="G147" s="192"/>
      <c r="H147" s="192"/>
      <c r="I147" s="192"/>
      <c r="J147" s="192"/>
      <c r="K147" s="192"/>
      <c r="L147" s="192"/>
      <c r="M147" s="194"/>
      <c r="N147" s="192"/>
      <c r="O147" s="192"/>
      <c r="P147" s="195"/>
      <c r="Q147" s="63"/>
      <c r="R147" s="160"/>
      <c r="S147" s="160"/>
    </row>
    <row r="148" spans="1:24" ht="15" customHeight="1" x14ac:dyDescent="0.35">
      <c r="A148" s="160"/>
      <c r="B148" s="62"/>
      <c r="C148" s="471" t="s">
        <v>358</v>
      </c>
      <c r="D148" s="472"/>
      <c r="E148" s="472"/>
      <c r="F148" s="472"/>
      <c r="G148" s="472"/>
      <c r="H148" s="67"/>
      <c r="I148" s="67"/>
      <c r="J148" s="67"/>
      <c r="K148" s="67"/>
      <c r="L148" s="67"/>
      <c r="M148" s="87"/>
      <c r="N148" s="67"/>
      <c r="O148" s="67"/>
      <c r="P148" s="188"/>
      <c r="Q148" s="63"/>
      <c r="R148" s="160"/>
      <c r="S148" s="160"/>
    </row>
    <row r="149" spans="1:24" ht="9" customHeight="1" x14ac:dyDescent="0.35">
      <c r="A149" s="160"/>
      <c r="B149" s="62"/>
      <c r="C149" s="171"/>
      <c r="D149" s="67"/>
      <c r="E149" s="67"/>
      <c r="F149" s="187"/>
      <c r="G149" s="67"/>
      <c r="H149" s="67"/>
      <c r="I149" s="67"/>
      <c r="J149" s="67"/>
      <c r="K149" s="67"/>
      <c r="L149" s="67"/>
      <c r="M149" s="87"/>
      <c r="N149" s="67"/>
      <c r="O149" s="67"/>
      <c r="P149" s="188"/>
      <c r="Q149" s="63"/>
      <c r="R149" s="160"/>
      <c r="S149" s="160"/>
    </row>
    <row r="150" spans="1:24" ht="15" customHeight="1" x14ac:dyDescent="0.35">
      <c r="A150" s="160"/>
      <c r="B150" s="62"/>
      <c r="C150" s="171"/>
      <c r="D150" s="67" t="s">
        <v>359</v>
      </c>
      <c r="E150" s="67"/>
      <c r="F150" s="187"/>
      <c r="G150" s="67"/>
      <c r="H150" s="67"/>
      <c r="I150" s="67"/>
      <c r="J150" s="67"/>
      <c r="K150" s="67"/>
      <c r="L150" s="67"/>
      <c r="M150" s="87"/>
      <c r="N150" s="67"/>
      <c r="O150" s="67"/>
      <c r="P150" s="188"/>
      <c r="Q150" s="63"/>
      <c r="R150" s="160"/>
      <c r="S150" s="160"/>
    </row>
    <row r="151" spans="1:24" ht="9" customHeight="1" x14ac:dyDescent="0.35">
      <c r="A151" s="160"/>
      <c r="B151" s="62"/>
      <c r="C151" s="171"/>
      <c r="D151" s="65"/>
      <c r="E151" s="67"/>
      <c r="F151" s="187"/>
      <c r="G151" s="67"/>
      <c r="H151" s="67"/>
      <c r="I151" s="67"/>
      <c r="J151" s="67"/>
      <c r="K151" s="67"/>
      <c r="L151" s="67"/>
      <c r="M151" s="87"/>
      <c r="N151" s="67"/>
      <c r="O151" s="67"/>
      <c r="P151" s="188"/>
      <c r="Q151" s="63"/>
      <c r="R151" s="160"/>
      <c r="S151" s="160"/>
      <c r="T151" s="160"/>
      <c r="U151" s="160"/>
      <c r="V151" s="160"/>
      <c r="W151" s="160"/>
      <c r="X151" s="160"/>
    </row>
    <row r="152" spans="1:24" ht="15" customHeight="1" x14ac:dyDescent="0.35">
      <c r="A152" s="160"/>
      <c r="B152" s="62"/>
      <c r="C152" s="171"/>
      <c r="E152" s="461" t="s">
        <v>360</v>
      </c>
      <c r="F152" s="461"/>
      <c r="G152" s="461"/>
      <c r="H152" s="461"/>
      <c r="I152" s="461"/>
      <c r="J152" s="461"/>
      <c r="K152" s="461"/>
      <c r="L152" s="461"/>
      <c r="M152" s="461"/>
      <c r="N152" s="461"/>
      <c r="O152" s="461"/>
      <c r="P152" s="462"/>
      <c r="Q152" s="63"/>
      <c r="R152" s="160"/>
      <c r="S152" s="160"/>
    </row>
    <row r="153" spans="1:24" ht="15" customHeight="1" x14ac:dyDescent="0.35">
      <c r="A153" s="160"/>
      <c r="B153" s="62"/>
      <c r="C153" s="171"/>
      <c r="E153" s="461"/>
      <c r="F153" s="461"/>
      <c r="G153" s="461"/>
      <c r="H153" s="461"/>
      <c r="I153" s="461"/>
      <c r="J153" s="461"/>
      <c r="K153" s="461"/>
      <c r="L153" s="461"/>
      <c r="M153" s="461"/>
      <c r="N153" s="461"/>
      <c r="O153" s="461"/>
      <c r="P153" s="462"/>
      <c r="Q153" s="63"/>
      <c r="R153" s="160"/>
      <c r="S153" s="160"/>
    </row>
    <row r="154" spans="1:24" ht="9" customHeight="1" x14ac:dyDescent="0.35">
      <c r="A154" s="160"/>
      <c r="B154" s="62"/>
      <c r="C154" s="171"/>
      <c r="E154" s="67"/>
      <c r="F154" s="187"/>
      <c r="G154" s="67"/>
      <c r="H154" s="67"/>
      <c r="I154" s="67"/>
      <c r="J154" s="67"/>
      <c r="K154" s="67"/>
      <c r="L154" s="67"/>
      <c r="M154" s="87"/>
      <c r="N154" s="67"/>
      <c r="O154" s="67"/>
      <c r="P154" s="188"/>
      <c r="Q154" s="63"/>
      <c r="R154" s="160"/>
      <c r="S154" s="160"/>
    </row>
    <row r="155" spans="1:24" ht="15" customHeight="1" x14ac:dyDescent="0.35">
      <c r="A155" s="160"/>
      <c r="B155" s="62"/>
      <c r="C155" s="171"/>
      <c r="E155" s="263" t="s">
        <v>361</v>
      </c>
      <c r="F155" s="263"/>
      <c r="G155" s="263"/>
      <c r="H155" s="67"/>
      <c r="I155" s="67"/>
      <c r="J155" s="67"/>
      <c r="K155" s="67"/>
      <c r="L155" s="67"/>
      <c r="M155" s="87"/>
      <c r="N155" s="67"/>
      <c r="O155" s="67"/>
      <c r="P155" s="188"/>
      <c r="Q155" s="63"/>
      <c r="R155" s="160"/>
      <c r="S155" s="160"/>
    </row>
    <row r="156" spans="1:24" ht="9" customHeight="1" x14ac:dyDescent="0.35">
      <c r="A156" s="160"/>
      <c r="B156" s="62"/>
      <c r="C156" s="171"/>
      <c r="D156" s="67"/>
      <c r="E156" s="67"/>
      <c r="F156" s="187"/>
      <c r="G156" s="67"/>
      <c r="H156" s="67"/>
      <c r="I156" s="67"/>
      <c r="J156" s="67"/>
      <c r="K156" s="67"/>
      <c r="L156" s="67"/>
      <c r="M156" s="87"/>
      <c r="N156" s="67"/>
      <c r="O156" s="67"/>
      <c r="P156" s="188"/>
      <c r="Q156" s="63"/>
      <c r="R156" s="160"/>
      <c r="S156" s="160"/>
    </row>
    <row r="157" spans="1:24" ht="15" customHeight="1" x14ac:dyDescent="0.35">
      <c r="A157" s="160"/>
      <c r="B157" s="62"/>
      <c r="C157" s="171"/>
      <c r="D157" s="263" t="s">
        <v>362</v>
      </c>
      <c r="E157" s="263"/>
      <c r="F157" s="263"/>
      <c r="G157" s="263"/>
      <c r="H157" s="67"/>
      <c r="I157" s="67"/>
      <c r="J157" s="67"/>
      <c r="K157" s="67"/>
      <c r="L157" s="67"/>
      <c r="M157" s="87"/>
      <c r="N157" s="67"/>
      <c r="O157" s="67"/>
      <c r="P157" s="188"/>
      <c r="Q157" s="63"/>
      <c r="R157" s="160"/>
      <c r="S157" s="160"/>
    </row>
    <row r="158" spans="1:24" ht="9" customHeight="1" x14ac:dyDescent="0.35">
      <c r="A158" s="160"/>
      <c r="B158" s="62"/>
      <c r="C158" s="171"/>
      <c r="D158" s="65"/>
      <c r="E158" s="67"/>
      <c r="F158" s="187"/>
      <c r="G158" s="67"/>
      <c r="H158" s="67"/>
      <c r="I158" s="67"/>
      <c r="J158" s="67"/>
      <c r="K158" s="67"/>
      <c r="L158" s="67"/>
      <c r="M158" s="87"/>
      <c r="N158" s="67"/>
      <c r="O158" s="67"/>
      <c r="P158" s="188"/>
      <c r="Q158" s="63"/>
      <c r="R158" s="160"/>
      <c r="S158" s="160"/>
      <c r="T158" s="160"/>
      <c r="U158" s="160"/>
      <c r="V158" s="160"/>
      <c r="W158" s="160"/>
      <c r="X158" s="160"/>
    </row>
    <row r="159" spans="1:24" ht="15" customHeight="1" x14ac:dyDescent="0.35">
      <c r="A159" s="160"/>
      <c r="B159" s="62"/>
      <c r="C159" s="171"/>
      <c r="D159" s="459" t="s">
        <v>363</v>
      </c>
      <c r="E159" s="459"/>
      <c r="F159" s="161" t="s">
        <v>259</v>
      </c>
      <c r="G159" s="465">
        <f>'SME - SMECare'!C33</f>
        <v>0</v>
      </c>
      <c r="H159" s="465"/>
      <c r="I159" s="465"/>
      <c r="J159" s="465"/>
      <c r="K159" s="465"/>
      <c r="L159" s="465"/>
      <c r="M159" s="465"/>
      <c r="N159" s="465"/>
      <c r="O159" s="465"/>
      <c r="P159" s="466"/>
      <c r="Q159" s="63"/>
      <c r="R159" s="160"/>
      <c r="S159" s="160"/>
    </row>
    <row r="160" spans="1:24" ht="15" customHeight="1" x14ac:dyDescent="0.35">
      <c r="A160" s="160"/>
      <c r="B160" s="62"/>
      <c r="C160" s="171"/>
      <c r="D160" s="233"/>
      <c r="E160" s="233"/>
      <c r="G160" s="465"/>
      <c r="H160" s="465"/>
      <c r="I160" s="465"/>
      <c r="J160" s="465"/>
      <c r="K160" s="465"/>
      <c r="L160" s="465"/>
      <c r="M160" s="465"/>
      <c r="N160" s="465"/>
      <c r="O160" s="465"/>
      <c r="P160" s="466"/>
      <c r="Q160" s="63"/>
      <c r="R160" s="160"/>
      <c r="S160" s="160"/>
    </row>
    <row r="161" spans="1:24" ht="9" customHeight="1" x14ac:dyDescent="0.35">
      <c r="A161" s="160"/>
      <c r="B161" s="62"/>
      <c r="C161" s="171"/>
      <c r="E161" s="67"/>
      <c r="F161" s="187"/>
      <c r="G161" s="67"/>
      <c r="H161" s="67"/>
      <c r="I161" s="67"/>
      <c r="J161" s="67"/>
      <c r="K161" s="67"/>
      <c r="L161" s="67"/>
      <c r="M161" s="87"/>
      <c r="N161" s="67"/>
      <c r="O161" s="67"/>
      <c r="P161" s="188"/>
      <c r="Q161" s="63"/>
      <c r="R161" s="160"/>
      <c r="S161" s="160"/>
    </row>
    <row r="162" spans="1:24" ht="15" customHeight="1" x14ac:dyDescent="0.35">
      <c r="A162" s="160"/>
      <c r="B162" s="62"/>
      <c r="C162" s="171"/>
      <c r="D162" s="459" t="s">
        <v>347</v>
      </c>
      <c r="E162" s="459"/>
      <c r="F162" s="187" t="s">
        <v>259</v>
      </c>
      <c r="G162" s="477" t="s">
        <v>365</v>
      </c>
      <c r="H162" s="477"/>
      <c r="I162" s="67"/>
      <c r="J162" s="67"/>
      <c r="K162" s="67"/>
      <c r="L162" s="67"/>
      <c r="M162" s="87"/>
      <c r="N162" s="67"/>
      <c r="O162" s="67"/>
      <c r="P162" s="188"/>
      <c r="Q162" s="63"/>
      <c r="R162" s="160"/>
      <c r="S162" s="160"/>
    </row>
    <row r="163" spans="1:24" ht="15" customHeight="1" x14ac:dyDescent="0.35">
      <c r="A163" s="160"/>
      <c r="B163" s="62"/>
      <c r="C163" s="171"/>
      <c r="D163" s="477"/>
      <c r="E163" s="477"/>
      <c r="F163" s="187"/>
      <c r="G163" s="263" t="s">
        <v>366</v>
      </c>
      <c r="H163" s="263"/>
      <c r="I163" s="263"/>
      <c r="J163" s="480" t="str">
        <f>'SME - SMECare'!G127</f>
        <v>Please Enter Value</v>
      </c>
      <c r="K163" s="480"/>
      <c r="L163" s="67"/>
      <c r="M163" s="87"/>
      <c r="N163" s="67"/>
      <c r="O163" s="67"/>
      <c r="P163" s="188"/>
      <c r="Q163" s="63"/>
      <c r="R163" s="160"/>
      <c r="S163" s="160"/>
    </row>
    <row r="164" spans="1:24" ht="15" customHeight="1" x14ac:dyDescent="0.35">
      <c r="A164" s="160"/>
      <c r="B164" s="62"/>
      <c r="C164" s="171"/>
      <c r="D164" s="67"/>
      <c r="E164" s="67"/>
      <c r="F164" s="187"/>
      <c r="G164" s="263" t="s">
        <v>367</v>
      </c>
      <c r="H164" s="263"/>
      <c r="I164" s="263"/>
      <c r="J164" s="67" t="s">
        <v>368</v>
      </c>
      <c r="K164" s="67"/>
      <c r="L164" s="67"/>
      <c r="M164" s="87"/>
      <c r="N164" s="67"/>
      <c r="O164" s="67"/>
      <c r="P164" s="188"/>
      <c r="Q164" s="63"/>
      <c r="R164" s="160"/>
      <c r="S164" s="160"/>
    </row>
    <row r="165" spans="1:24" ht="9" customHeight="1" x14ac:dyDescent="0.35">
      <c r="A165" s="160"/>
      <c r="B165" s="62"/>
      <c r="C165" s="171"/>
      <c r="D165" s="65"/>
      <c r="E165" s="67"/>
      <c r="F165" s="187"/>
      <c r="G165" s="67"/>
      <c r="H165" s="67"/>
      <c r="I165" s="67"/>
      <c r="J165" s="67"/>
      <c r="K165" s="67"/>
      <c r="L165" s="67"/>
      <c r="M165" s="87"/>
      <c r="N165" s="67"/>
      <c r="O165" s="67"/>
      <c r="P165" s="188"/>
      <c r="Q165" s="63"/>
      <c r="R165" s="160"/>
      <c r="S165" s="160"/>
      <c r="T165" s="160"/>
      <c r="U165" s="160"/>
      <c r="V165" s="160"/>
      <c r="W165" s="160"/>
      <c r="X165" s="160"/>
    </row>
    <row r="166" spans="1:24" ht="15" customHeight="1" x14ac:dyDescent="0.35">
      <c r="A166" s="160"/>
      <c r="B166" s="62"/>
      <c r="C166" s="171"/>
      <c r="G166" s="477" t="s">
        <v>430</v>
      </c>
      <c r="H166" s="477"/>
      <c r="I166" s="67"/>
      <c r="J166" s="67"/>
      <c r="K166" s="67"/>
      <c r="P166" s="172"/>
      <c r="Q166" s="63"/>
      <c r="R166" s="160"/>
      <c r="S166" s="160"/>
    </row>
    <row r="167" spans="1:24" ht="15" customHeight="1" x14ac:dyDescent="0.35">
      <c r="A167" s="160"/>
      <c r="B167" s="62"/>
      <c r="C167" s="171"/>
      <c r="E167" s="67"/>
      <c r="F167" s="187"/>
      <c r="G167" s="263" t="s">
        <v>367</v>
      </c>
      <c r="H167" s="263"/>
      <c r="I167" s="263"/>
      <c r="J167" s="480" t="str">
        <f>'SME - SMECare'!G129</f>
        <v>Please Enter Value</v>
      </c>
      <c r="K167" s="480"/>
      <c r="L167" s="67"/>
      <c r="M167" s="87"/>
      <c r="N167" s="67"/>
      <c r="O167" s="67"/>
      <c r="P167" s="188"/>
      <c r="Q167" s="63"/>
      <c r="R167" s="160"/>
      <c r="S167" s="160"/>
    </row>
    <row r="168" spans="1:24" ht="9" customHeight="1" x14ac:dyDescent="0.35">
      <c r="A168" s="160"/>
      <c r="B168" s="62"/>
      <c r="C168" s="171"/>
      <c r="E168" s="67"/>
      <c r="F168" s="187"/>
      <c r="G168" s="67"/>
      <c r="H168" s="67"/>
      <c r="I168" s="67"/>
      <c r="J168" s="67"/>
      <c r="K168" s="67"/>
      <c r="L168" s="67"/>
      <c r="M168" s="87"/>
      <c r="N168" s="67"/>
      <c r="O168" s="67"/>
      <c r="P168" s="188"/>
      <c r="Q168" s="63"/>
      <c r="R168" s="160"/>
      <c r="S168" s="160"/>
    </row>
    <row r="169" spans="1:24" ht="15" customHeight="1" x14ac:dyDescent="0.35">
      <c r="A169" s="160"/>
      <c r="B169" s="62"/>
      <c r="C169" s="171"/>
      <c r="D169" s="196" t="s">
        <v>318</v>
      </c>
      <c r="E169" s="67"/>
      <c r="F169" s="187"/>
      <c r="G169" s="477" t="s">
        <v>369</v>
      </c>
      <c r="H169" s="477"/>
      <c r="I169" s="67"/>
      <c r="J169" s="67"/>
      <c r="K169" s="67"/>
      <c r="L169" s="67"/>
      <c r="M169" s="87"/>
      <c r="N169" s="67"/>
      <c r="O169" s="67"/>
      <c r="P169" s="188"/>
      <c r="Q169" s="63"/>
      <c r="R169" s="160"/>
      <c r="S169" s="160"/>
    </row>
    <row r="170" spans="1:24" ht="15" customHeight="1" x14ac:dyDescent="0.35">
      <c r="A170" s="160"/>
      <c r="B170" s="62"/>
      <c r="C170" s="171"/>
      <c r="D170" s="477"/>
      <c r="E170" s="477"/>
      <c r="F170" s="187"/>
      <c r="G170" s="473">
        <v>5000000</v>
      </c>
      <c r="H170" s="473"/>
      <c r="I170" s="67"/>
      <c r="J170" s="263" t="s">
        <v>370</v>
      </c>
      <c r="K170" s="263"/>
      <c r="L170" s="67"/>
      <c r="M170" s="87"/>
      <c r="N170" s="67"/>
      <c r="O170" s="67"/>
      <c r="P170" s="188"/>
      <c r="Q170" s="63"/>
      <c r="R170" s="160"/>
      <c r="S170" s="160"/>
    </row>
    <row r="171" spans="1:24" ht="9" customHeight="1" x14ac:dyDescent="0.35">
      <c r="A171" s="160"/>
      <c r="B171" s="62"/>
      <c r="C171" s="171"/>
      <c r="D171" s="65"/>
      <c r="E171" s="67"/>
      <c r="F171" s="187"/>
      <c r="G171" s="67"/>
      <c r="H171" s="67"/>
      <c r="I171" s="67"/>
      <c r="J171" s="67"/>
      <c r="K171" s="67"/>
      <c r="L171" s="67"/>
      <c r="M171" s="87"/>
      <c r="N171" s="67"/>
      <c r="O171" s="67"/>
      <c r="P171" s="188"/>
      <c r="Q171" s="63"/>
      <c r="R171" s="160"/>
      <c r="S171" s="160"/>
      <c r="T171" s="160"/>
      <c r="U171" s="160"/>
      <c r="V171" s="160"/>
      <c r="W171" s="160"/>
      <c r="X171" s="160"/>
    </row>
    <row r="172" spans="1:24" ht="15" customHeight="1" x14ac:dyDescent="0.35">
      <c r="A172" s="160"/>
      <c r="B172" s="62"/>
      <c r="C172" s="171"/>
      <c r="G172" s="467" t="s">
        <v>371</v>
      </c>
      <c r="H172" s="467"/>
      <c r="P172" s="172"/>
      <c r="Q172" s="63"/>
      <c r="R172" s="160"/>
      <c r="S172" s="160"/>
    </row>
    <row r="173" spans="1:24" ht="15" customHeight="1" x14ac:dyDescent="0.35">
      <c r="A173" s="160"/>
      <c r="B173" s="62"/>
      <c r="C173" s="171"/>
      <c r="G173" s="473" t="s">
        <v>140</v>
      </c>
      <c r="H173" s="473"/>
      <c r="I173" s="67"/>
      <c r="J173" s="263" t="s">
        <v>370</v>
      </c>
      <c r="K173" s="263"/>
      <c r="P173" s="172"/>
      <c r="Q173" s="63"/>
      <c r="R173" s="160"/>
      <c r="S173" s="160"/>
    </row>
    <row r="174" spans="1:24" ht="9" customHeight="1" x14ac:dyDescent="0.35">
      <c r="A174" s="160"/>
      <c r="B174" s="62"/>
      <c r="C174" s="171"/>
      <c r="E174" s="67"/>
      <c r="F174" s="187"/>
      <c r="G174" s="67"/>
      <c r="H174" s="67"/>
      <c r="I174" s="67"/>
      <c r="J174" s="67"/>
      <c r="K174" s="67"/>
      <c r="L174" s="67"/>
      <c r="M174" s="87"/>
      <c r="N174" s="67"/>
      <c r="O174" s="67"/>
      <c r="P174" s="188"/>
      <c r="Q174" s="63"/>
      <c r="R174" s="160"/>
      <c r="S174" s="160"/>
    </row>
    <row r="175" spans="1:24" ht="15" customHeight="1" x14ac:dyDescent="0.35">
      <c r="A175" s="160"/>
      <c r="B175" s="62"/>
      <c r="C175" s="171"/>
      <c r="D175" s="459" t="s">
        <v>372</v>
      </c>
      <c r="E175" s="459"/>
      <c r="F175" s="187" t="s">
        <v>259</v>
      </c>
      <c r="G175" s="474" t="s">
        <v>59</v>
      </c>
      <c r="H175" s="474"/>
      <c r="I175" s="474"/>
      <c r="J175" s="474"/>
      <c r="K175" s="474"/>
      <c r="L175" s="67"/>
      <c r="M175" s="87"/>
      <c r="N175" s="67"/>
      <c r="O175" s="67"/>
      <c r="P175" s="188"/>
      <c r="Q175" s="63"/>
      <c r="R175" s="160"/>
      <c r="S175" s="160"/>
    </row>
    <row r="176" spans="1:24" ht="9" customHeight="1" x14ac:dyDescent="0.35">
      <c r="A176" s="160"/>
      <c r="B176" s="62"/>
      <c r="C176" s="171"/>
      <c r="D176" s="67"/>
      <c r="E176" s="67"/>
      <c r="F176" s="187"/>
      <c r="G176" s="67"/>
      <c r="H176" s="67"/>
      <c r="I176" s="67"/>
      <c r="J176" s="67"/>
      <c r="K176" s="67"/>
      <c r="L176" s="67"/>
      <c r="M176" s="87"/>
      <c r="N176" s="67"/>
      <c r="O176" s="67"/>
      <c r="P176" s="188"/>
      <c r="Q176" s="63"/>
      <c r="R176" s="160"/>
      <c r="S176" s="160"/>
    </row>
    <row r="177" spans="1:24" ht="15" customHeight="1" x14ac:dyDescent="0.35">
      <c r="A177" s="160"/>
      <c r="B177" s="62"/>
      <c r="C177" s="171"/>
      <c r="D177" s="476" t="s">
        <v>374</v>
      </c>
      <c r="E177" s="476"/>
      <c r="F177" s="187" t="s">
        <v>259</v>
      </c>
      <c r="G177" s="474" t="s">
        <v>59</v>
      </c>
      <c r="H177" s="474"/>
      <c r="I177" s="474"/>
      <c r="J177" s="474"/>
      <c r="K177" s="474"/>
      <c r="L177" s="67"/>
      <c r="M177" s="87"/>
      <c r="N177" s="67"/>
      <c r="O177" s="67"/>
      <c r="P177" s="188"/>
      <c r="Q177" s="63"/>
      <c r="R177" s="160"/>
      <c r="S177" s="160"/>
      <c r="T177" s="160"/>
      <c r="U177" s="160"/>
      <c r="V177" s="160"/>
      <c r="W177" s="160"/>
      <c r="X177" s="160"/>
    </row>
    <row r="178" spans="1:24" ht="9" customHeight="1" x14ac:dyDescent="0.35">
      <c r="A178" s="160"/>
      <c r="B178" s="62"/>
      <c r="C178" s="173"/>
      <c r="D178" s="174"/>
      <c r="E178" s="174"/>
      <c r="F178" s="175"/>
      <c r="G178" s="174"/>
      <c r="H178" s="174"/>
      <c r="I178" s="174"/>
      <c r="J178" s="174"/>
      <c r="K178" s="174"/>
      <c r="L178" s="174"/>
      <c r="M178" s="176"/>
      <c r="N178" s="174"/>
      <c r="O178" s="174"/>
      <c r="P178" s="177"/>
      <c r="Q178" s="63"/>
      <c r="R178" s="160"/>
      <c r="S178" s="160"/>
    </row>
    <row r="179" spans="1:24" ht="9" customHeight="1" x14ac:dyDescent="0.35">
      <c r="A179" s="160"/>
      <c r="B179" s="62"/>
      <c r="C179" s="178"/>
      <c r="D179" s="179"/>
      <c r="E179" s="192"/>
      <c r="F179" s="193"/>
      <c r="G179" s="192"/>
      <c r="H179" s="192"/>
      <c r="I179" s="192"/>
      <c r="J179" s="192"/>
      <c r="K179" s="192"/>
      <c r="L179" s="192"/>
      <c r="M179" s="194"/>
      <c r="N179" s="192"/>
      <c r="O179" s="192"/>
      <c r="P179" s="195"/>
      <c r="Q179" s="63"/>
      <c r="R179" s="160"/>
      <c r="S179" s="160"/>
    </row>
    <row r="180" spans="1:24" ht="15" customHeight="1" x14ac:dyDescent="0.35">
      <c r="A180" s="160"/>
      <c r="B180" s="62"/>
      <c r="C180" s="471" t="s">
        <v>376</v>
      </c>
      <c r="D180" s="472"/>
      <c r="E180" s="472"/>
      <c r="F180" s="472"/>
      <c r="G180" s="472"/>
      <c r="H180" s="67"/>
      <c r="I180" s="67"/>
      <c r="J180" s="67"/>
      <c r="K180" s="67"/>
      <c r="L180" s="67"/>
      <c r="M180" s="87"/>
      <c r="N180" s="67"/>
      <c r="O180" s="67"/>
      <c r="P180" s="188"/>
      <c r="Q180" s="63"/>
      <c r="R180" s="160"/>
      <c r="S180" s="160"/>
    </row>
    <row r="181" spans="1:24" ht="9" customHeight="1" x14ac:dyDescent="0.35">
      <c r="A181" s="160"/>
      <c r="B181" s="62"/>
      <c r="C181" s="171"/>
      <c r="D181" s="67"/>
      <c r="E181" s="67"/>
      <c r="F181" s="187"/>
      <c r="G181" s="67"/>
      <c r="H181" s="67"/>
      <c r="I181" s="67"/>
      <c r="J181" s="67"/>
      <c r="K181" s="67"/>
      <c r="L181" s="67"/>
      <c r="M181" s="87"/>
      <c r="N181" s="67"/>
      <c r="O181" s="67"/>
      <c r="P181" s="188"/>
      <c r="Q181" s="63"/>
      <c r="R181" s="160"/>
      <c r="S181" s="160"/>
    </row>
    <row r="182" spans="1:24" ht="15" customHeight="1" x14ac:dyDescent="0.35">
      <c r="A182" s="160"/>
      <c r="B182" s="62"/>
      <c r="C182" s="171"/>
      <c r="D182" s="253" t="s">
        <v>377</v>
      </c>
      <c r="E182" s="253"/>
      <c r="F182" s="253"/>
      <c r="G182" s="253"/>
      <c r="H182" s="253"/>
      <c r="I182" s="253"/>
      <c r="J182" s="253"/>
      <c r="K182" s="253"/>
      <c r="L182" s="253"/>
      <c r="M182" s="253"/>
      <c r="N182" s="253"/>
      <c r="O182" s="253"/>
      <c r="P182" s="475"/>
      <c r="Q182" s="63"/>
      <c r="R182" s="160"/>
      <c r="S182" s="160"/>
    </row>
    <row r="183" spans="1:24" ht="15" customHeight="1" x14ac:dyDescent="0.35">
      <c r="A183" s="160"/>
      <c r="B183" s="62"/>
      <c r="C183" s="171"/>
      <c r="D183" s="253"/>
      <c r="E183" s="253"/>
      <c r="F183" s="253"/>
      <c r="G183" s="253"/>
      <c r="H183" s="253"/>
      <c r="I183" s="253"/>
      <c r="J183" s="253"/>
      <c r="K183" s="253"/>
      <c r="L183" s="253"/>
      <c r="M183" s="253"/>
      <c r="N183" s="253"/>
      <c r="O183" s="253"/>
      <c r="P183" s="475"/>
      <c r="Q183" s="63"/>
      <c r="R183" s="160"/>
      <c r="S183" s="160"/>
      <c r="T183" s="160"/>
      <c r="U183" s="160"/>
      <c r="V183" s="160"/>
      <c r="W183" s="160"/>
      <c r="X183" s="160"/>
    </row>
    <row r="184" spans="1:24" ht="9" customHeight="1" x14ac:dyDescent="0.35">
      <c r="A184" s="160"/>
      <c r="B184" s="62"/>
      <c r="C184" s="171"/>
      <c r="P184" s="172"/>
      <c r="Q184" s="63"/>
      <c r="R184" s="160"/>
      <c r="S184" s="160"/>
    </row>
    <row r="185" spans="1:24" ht="15" customHeight="1" x14ac:dyDescent="0.35">
      <c r="A185" s="160"/>
      <c r="B185" s="62"/>
      <c r="C185" s="171"/>
      <c r="D185" s="459" t="s">
        <v>306</v>
      </c>
      <c r="E185" s="459"/>
      <c r="F185" s="161" t="s">
        <v>259</v>
      </c>
      <c r="G185" s="478" t="s">
        <v>378</v>
      </c>
      <c r="H185" s="478"/>
      <c r="I185" s="479" t="str">
        <f>IF('SME - SMECare'!G138="Please Enter Value","-",'SME - SMECare'!G138)</f>
        <v>-</v>
      </c>
      <c r="J185" s="479"/>
      <c r="P185" s="172"/>
      <c r="Q185" s="63"/>
      <c r="R185" s="160"/>
      <c r="S185" s="160"/>
    </row>
    <row r="186" spans="1:24" ht="15" customHeight="1" x14ac:dyDescent="0.35">
      <c r="A186" s="160"/>
      <c r="B186" s="62"/>
      <c r="C186" s="171"/>
      <c r="D186" s="467"/>
      <c r="E186" s="467"/>
      <c r="G186" s="478" t="s">
        <v>379</v>
      </c>
      <c r="H186" s="478"/>
      <c r="I186" s="479" t="str">
        <f>IF('SME - SMECare'!G140="Please Enter Value","-",'SME - SMECare'!G140)</f>
        <v>-</v>
      </c>
      <c r="J186" s="479"/>
      <c r="P186" s="172"/>
      <c r="Q186" s="63"/>
      <c r="R186" s="160"/>
      <c r="S186" s="160"/>
    </row>
    <row r="187" spans="1:24" ht="9" customHeight="1" x14ac:dyDescent="0.35">
      <c r="A187" s="160"/>
      <c r="B187" s="62"/>
      <c r="C187" s="171"/>
      <c r="P187" s="172"/>
      <c r="Q187" s="63"/>
      <c r="R187" s="160"/>
      <c r="S187" s="160"/>
    </row>
    <row r="188" spans="1:24" ht="15" customHeight="1" x14ac:dyDescent="0.35">
      <c r="A188" s="160"/>
      <c r="B188" s="62"/>
      <c r="C188" s="171"/>
      <c r="D188" s="459" t="s">
        <v>380</v>
      </c>
      <c r="E188" s="459"/>
      <c r="F188" s="187"/>
      <c r="G188" s="197">
        <f>IF('SME - SMECare'!G136="Please Select Value",0,LEFT('SME - SMECare'!G136,2))</f>
        <v>0</v>
      </c>
      <c r="H188" s="67" t="s">
        <v>381</v>
      </c>
      <c r="I188" s="67"/>
      <c r="J188" s="67"/>
      <c r="K188" s="67"/>
      <c r="L188" s="67"/>
      <c r="M188" s="87"/>
      <c r="N188" s="67"/>
      <c r="O188" s="67"/>
      <c r="P188" s="188"/>
      <c r="Q188" s="63"/>
      <c r="R188" s="160"/>
      <c r="S188" s="160"/>
    </row>
    <row r="189" spans="1:24" ht="9" customHeight="1" x14ac:dyDescent="0.35">
      <c r="A189" s="160"/>
      <c r="B189" s="62"/>
      <c r="C189" s="171"/>
      <c r="D189" s="67"/>
      <c r="E189" s="67"/>
      <c r="F189" s="187"/>
      <c r="G189" s="67"/>
      <c r="H189" s="67"/>
      <c r="I189" s="67"/>
      <c r="J189" s="67"/>
      <c r="K189" s="67"/>
      <c r="L189" s="67"/>
      <c r="M189" s="87"/>
      <c r="N189" s="67"/>
      <c r="O189" s="67"/>
      <c r="P189" s="188"/>
      <c r="Q189" s="63"/>
      <c r="R189" s="160"/>
      <c r="S189" s="160"/>
    </row>
    <row r="190" spans="1:24" ht="15" customHeight="1" x14ac:dyDescent="0.35">
      <c r="A190" s="160"/>
      <c r="B190" s="62"/>
      <c r="C190" s="171"/>
      <c r="D190" s="476" t="s">
        <v>318</v>
      </c>
      <c r="E190" s="476"/>
      <c r="F190" s="187"/>
      <c r="G190" s="211">
        <v>3</v>
      </c>
      <c r="H190" s="67" t="s">
        <v>383</v>
      </c>
      <c r="I190" s="67"/>
      <c r="J190" s="67"/>
      <c r="K190" s="67"/>
      <c r="L190" s="67"/>
      <c r="M190" s="87"/>
      <c r="N190" s="67"/>
      <c r="O190" s="67"/>
      <c r="P190" s="188"/>
      <c r="Q190" s="63"/>
      <c r="R190" s="160"/>
      <c r="S190" s="160"/>
    </row>
    <row r="191" spans="1:24" ht="9" customHeight="1" x14ac:dyDescent="0.35">
      <c r="A191" s="160"/>
      <c r="B191" s="62"/>
      <c r="C191" s="173"/>
      <c r="D191" s="174"/>
      <c r="E191" s="174"/>
      <c r="F191" s="175"/>
      <c r="G191" s="174"/>
      <c r="H191" s="174"/>
      <c r="I191" s="174"/>
      <c r="J191" s="174"/>
      <c r="K191" s="174"/>
      <c r="L191" s="174"/>
      <c r="M191" s="176"/>
      <c r="N191" s="174"/>
      <c r="O191" s="174"/>
      <c r="P191" s="177"/>
      <c r="Q191" s="63"/>
      <c r="R191" s="160"/>
      <c r="S191" s="160"/>
    </row>
    <row r="192" spans="1:24" ht="9" customHeight="1" x14ac:dyDescent="0.35">
      <c r="A192" s="160"/>
      <c r="B192" s="62"/>
      <c r="C192" s="178"/>
      <c r="D192" s="179"/>
      <c r="E192" s="179"/>
      <c r="F192" s="180"/>
      <c r="G192" s="179"/>
      <c r="H192" s="179"/>
      <c r="I192" s="179"/>
      <c r="J192" s="179"/>
      <c r="K192" s="179"/>
      <c r="L192" s="179"/>
      <c r="M192" s="181"/>
      <c r="N192" s="179"/>
      <c r="O192" s="179"/>
      <c r="P192" s="182"/>
      <c r="Q192" s="63"/>
      <c r="R192" s="160"/>
      <c r="S192" s="160"/>
    </row>
    <row r="193" spans="1:24" ht="15" customHeight="1" x14ac:dyDescent="0.35">
      <c r="A193" s="160"/>
      <c r="B193" s="62"/>
      <c r="C193" s="471" t="s">
        <v>384</v>
      </c>
      <c r="D193" s="472"/>
      <c r="E193" s="472"/>
      <c r="F193" s="472"/>
      <c r="G193" s="472"/>
      <c r="H193" s="67"/>
      <c r="I193" s="67"/>
      <c r="J193" s="67"/>
      <c r="K193" s="67"/>
      <c r="L193" s="67"/>
      <c r="M193" s="87"/>
      <c r="N193" s="67"/>
      <c r="O193" s="67"/>
      <c r="P193" s="188"/>
      <c r="Q193" s="63"/>
      <c r="R193" s="160"/>
      <c r="S193" s="160"/>
    </row>
    <row r="194" spans="1:24" ht="9" customHeight="1" x14ac:dyDescent="0.35">
      <c r="A194" s="160"/>
      <c r="B194" s="62"/>
      <c r="C194" s="171"/>
      <c r="E194" s="67"/>
      <c r="F194" s="187"/>
      <c r="G194" s="67"/>
      <c r="H194" s="67"/>
      <c r="I194" s="67"/>
      <c r="J194" s="67"/>
      <c r="K194" s="67"/>
      <c r="L194" s="67"/>
      <c r="M194" s="87"/>
      <c r="N194" s="67"/>
      <c r="O194" s="67"/>
      <c r="P194" s="188"/>
      <c r="Q194" s="63"/>
      <c r="R194" s="160"/>
      <c r="S194" s="160"/>
    </row>
    <row r="195" spans="1:24" ht="15" customHeight="1" x14ac:dyDescent="0.35">
      <c r="A195" s="160"/>
      <c r="B195" s="62"/>
      <c r="C195" s="171"/>
      <c r="D195" s="253" t="s">
        <v>385</v>
      </c>
      <c r="E195" s="253"/>
      <c r="F195" s="253"/>
      <c r="G195" s="253"/>
      <c r="H195" s="253"/>
      <c r="I195" s="253"/>
      <c r="J195" s="253"/>
      <c r="K195" s="253"/>
      <c r="L195" s="253"/>
      <c r="M195" s="253"/>
      <c r="N195" s="253"/>
      <c r="O195" s="253"/>
      <c r="P195" s="475"/>
      <c r="Q195" s="63"/>
      <c r="R195" s="160"/>
      <c r="S195" s="160"/>
    </row>
    <row r="196" spans="1:24" ht="15" customHeight="1" x14ac:dyDescent="0.35">
      <c r="A196" s="160"/>
      <c r="B196" s="62"/>
      <c r="C196" s="171"/>
      <c r="D196" s="253"/>
      <c r="E196" s="253"/>
      <c r="F196" s="253"/>
      <c r="G196" s="253"/>
      <c r="H196" s="253"/>
      <c r="I196" s="253"/>
      <c r="J196" s="253"/>
      <c r="K196" s="253"/>
      <c r="L196" s="253"/>
      <c r="M196" s="253"/>
      <c r="N196" s="253"/>
      <c r="O196" s="253"/>
      <c r="P196" s="475"/>
      <c r="Q196" s="63"/>
      <c r="R196" s="160"/>
      <c r="S196" s="160"/>
    </row>
    <row r="197" spans="1:24" ht="9" customHeight="1" x14ac:dyDescent="0.35">
      <c r="A197" s="160"/>
      <c r="B197" s="62"/>
      <c r="C197" s="171"/>
      <c r="D197" s="65"/>
      <c r="E197" s="67"/>
      <c r="F197" s="187"/>
      <c r="G197" s="67"/>
      <c r="H197" s="67"/>
      <c r="I197" s="67"/>
      <c r="J197" s="67"/>
      <c r="K197" s="67"/>
      <c r="L197" s="67"/>
      <c r="M197" s="87"/>
      <c r="N197" s="67"/>
      <c r="O197" s="67"/>
      <c r="P197" s="188"/>
      <c r="Q197" s="63"/>
      <c r="R197" s="160"/>
      <c r="S197" s="160"/>
      <c r="T197" s="160"/>
      <c r="U197" s="160"/>
      <c r="V197" s="160"/>
      <c r="W197" s="160"/>
      <c r="X197" s="160"/>
    </row>
    <row r="198" spans="1:24" ht="15" customHeight="1" x14ac:dyDescent="0.35">
      <c r="A198" s="160"/>
      <c r="B198" s="62"/>
      <c r="C198" s="171"/>
      <c r="E198" s="58" t="s">
        <v>386</v>
      </c>
      <c r="F198" s="58"/>
      <c r="P198" s="172"/>
      <c r="Q198" s="63"/>
      <c r="R198" s="160"/>
      <c r="S198" s="160"/>
    </row>
    <row r="199" spans="1:24" ht="9" customHeight="1" x14ac:dyDescent="0.35">
      <c r="A199" s="160"/>
      <c r="B199" s="62"/>
      <c r="C199" s="171"/>
      <c r="P199" s="172"/>
      <c r="Q199" s="63"/>
      <c r="R199" s="160"/>
      <c r="S199" s="160"/>
    </row>
    <row r="200" spans="1:24" ht="15" customHeight="1" x14ac:dyDescent="0.35">
      <c r="A200" s="160"/>
      <c r="B200" s="62"/>
      <c r="C200" s="171"/>
      <c r="F200" s="67" t="s">
        <v>387</v>
      </c>
      <c r="G200" s="187"/>
      <c r="H200" s="67"/>
      <c r="I200" s="67"/>
      <c r="J200" s="67"/>
      <c r="K200" s="67"/>
      <c r="L200" s="67"/>
      <c r="M200" s="67"/>
      <c r="N200" s="87"/>
      <c r="O200" s="67"/>
      <c r="P200" s="188"/>
      <c r="Q200" s="63"/>
      <c r="R200" s="160"/>
      <c r="S200" s="160"/>
    </row>
    <row r="201" spans="1:24" ht="15" customHeight="1" x14ac:dyDescent="0.35">
      <c r="A201" s="160"/>
      <c r="B201" s="62"/>
      <c r="C201" s="171"/>
      <c r="F201" s="67" t="s">
        <v>388</v>
      </c>
      <c r="G201" s="187"/>
      <c r="H201" s="67"/>
      <c r="I201" s="67"/>
      <c r="J201" s="67"/>
      <c r="K201" s="67"/>
      <c r="L201" s="67"/>
      <c r="M201" s="67"/>
      <c r="N201" s="67"/>
      <c r="O201" s="67"/>
      <c r="P201" s="188"/>
      <c r="Q201" s="63"/>
      <c r="R201" s="160"/>
      <c r="S201" s="160"/>
    </row>
    <row r="202" spans="1:24" ht="9" customHeight="1" x14ac:dyDescent="0.35">
      <c r="A202" s="160"/>
      <c r="B202" s="62"/>
      <c r="C202" s="171"/>
      <c r="D202" s="67"/>
      <c r="E202" s="67"/>
      <c r="F202" s="187"/>
      <c r="G202" s="67"/>
      <c r="H202" s="67"/>
      <c r="I202" s="67"/>
      <c r="J202" s="67"/>
      <c r="K202" s="67"/>
      <c r="L202" s="67"/>
      <c r="M202" s="87"/>
      <c r="N202" s="67"/>
      <c r="O202" s="67"/>
      <c r="P202" s="188"/>
      <c r="Q202" s="63"/>
      <c r="R202" s="160"/>
      <c r="S202" s="160"/>
    </row>
    <row r="203" spans="1:24" ht="15" customHeight="1" x14ac:dyDescent="0.35">
      <c r="A203" s="160"/>
      <c r="B203" s="62"/>
      <c r="C203" s="171"/>
      <c r="E203" s="65" t="s">
        <v>389</v>
      </c>
      <c r="F203" s="187"/>
      <c r="G203" s="67"/>
      <c r="H203" s="67"/>
      <c r="I203" s="67"/>
      <c r="J203" s="67"/>
      <c r="K203" s="67"/>
      <c r="L203" s="67"/>
      <c r="M203" s="87"/>
      <c r="N203" s="67"/>
      <c r="O203" s="67"/>
      <c r="P203" s="188"/>
      <c r="Q203" s="63"/>
      <c r="R203" s="160"/>
      <c r="S203" s="160"/>
      <c r="T203" s="160"/>
      <c r="U203" s="160"/>
      <c r="V203" s="160"/>
      <c r="W203" s="160"/>
      <c r="X203" s="160"/>
    </row>
    <row r="204" spans="1:24" ht="9" customHeight="1" x14ac:dyDescent="0.35">
      <c r="A204" s="160"/>
      <c r="B204" s="62"/>
      <c r="C204" s="171"/>
      <c r="P204" s="172"/>
      <c r="Q204" s="63"/>
      <c r="R204" s="160"/>
      <c r="S204" s="160"/>
    </row>
    <row r="205" spans="1:24" ht="15" customHeight="1" x14ac:dyDescent="0.35">
      <c r="A205" s="160"/>
      <c r="B205" s="62"/>
      <c r="C205" s="171"/>
      <c r="G205" s="253" t="s">
        <v>390</v>
      </c>
      <c r="H205" s="253"/>
      <c r="I205" s="253"/>
      <c r="J205" s="253"/>
      <c r="K205" s="253"/>
      <c r="L205" s="253"/>
      <c r="M205" s="253"/>
      <c r="N205" s="253"/>
      <c r="O205" s="253"/>
      <c r="P205" s="475"/>
      <c r="Q205" s="63"/>
      <c r="R205" s="160"/>
      <c r="S205" s="160"/>
    </row>
    <row r="206" spans="1:24" ht="15" customHeight="1" x14ac:dyDescent="0.35">
      <c r="A206" s="160"/>
      <c r="B206" s="62"/>
      <c r="C206" s="171"/>
      <c r="E206" s="67"/>
      <c r="F206" s="187"/>
      <c r="G206" s="253"/>
      <c r="H206" s="253"/>
      <c r="I206" s="253"/>
      <c r="J206" s="253"/>
      <c r="K206" s="253"/>
      <c r="L206" s="253"/>
      <c r="M206" s="253"/>
      <c r="N206" s="253"/>
      <c r="O206" s="253"/>
      <c r="P206" s="475"/>
      <c r="Q206" s="63"/>
      <c r="R206" s="160"/>
      <c r="S206" s="160"/>
    </row>
    <row r="207" spans="1:24" ht="9" customHeight="1" x14ac:dyDescent="0.35">
      <c r="A207" s="160"/>
      <c r="B207" s="62"/>
      <c r="C207" s="171"/>
      <c r="E207" s="67"/>
      <c r="F207" s="187"/>
      <c r="G207" s="67"/>
      <c r="H207" s="67"/>
      <c r="I207" s="67"/>
      <c r="J207" s="67"/>
      <c r="K207" s="67"/>
      <c r="L207" s="67"/>
      <c r="M207" s="87"/>
      <c r="N207" s="67"/>
      <c r="O207" s="67"/>
      <c r="P207" s="188"/>
      <c r="Q207" s="63"/>
      <c r="R207" s="160"/>
      <c r="S207" s="160"/>
    </row>
    <row r="208" spans="1:24" ht="15" customHeight="1" x14ac:dyDescent="0.35">
      <c r="A208" s="160"/>
      <c r="B208" s="62"/>
      <c r="C208" s="171"/>
      <c r="D208" s="476" t="s">
        <v>391</v>
      </c>
      <c r="E208" s="476"/>
      <c r="F208" s="187"/>
      <c r="G208" s="67" t="s">
        <v>392</v>
      </c>
      <c r="H208" s="67"/>
      <c r="I208" s="67"/>
      <c r="J208" s="67"/>
      <c r="K208" s="67"/>
      <c r="L208" s="67"/>
      <c r="M208" s="87"/>
      <c r="N208" s="67"/>
      <c r="O208" s="67"/>
      <c r="P208" s="188"/>
      <c r="Q208" s="63"/>
      <c r="R208" s="160"/>
      <c r="S208" s="160"/>
    </row>
    <row r="209" spans="1:24" ht="9" customHeight="1" x14ac:dyDescent="0.35">
      <c r="A209" s="160"/>
      <c r="B209" s="62"/>
      <c r="C209" s="171"/>
      <c r="D209" s="477"/>
      <c r="E209" s="477"/>
      <c r="F209" s="187"/>
      <c r="G209" s="67"/>
      <c r="H209" s="67"/>
      <c r="I209" s="67"/>
      <c r="J209" s="67"/>
      <c r="K209" s="67"/>
      <c r="L209" s="67"/>
      <c r="M209" s="87"/>
      <c r="N209" s="67"/>
      <c r="O209" s="67"/>
      <c r="P209" s="188"/>
      <c r="Q209" s="63"/>
      <c r="R209" s="160"/>
      <c r="S209" s="160"/>
    </row>
    <row r="210" spans="1:24" ht="15" customHeight="1" x14ac:dyDescent="0.35">
      <c r="A210" s="160"/>
      <c r="B210" s="62"/>
      <c r="C210" s="171"/>
      <c r="D210" s="65"/>
      <c r="E210" s="67"/>
      <c r="F210" s="187"/>
      <c r="G210" s="196" t="s">
        <v>394</v>
      </c>
      <c r="H210" s="197">
        <f>SUM('SME - SMECare'!G157,'SME - SMECare'!G264,'SME - SMECare'!G370,'SME - SMECare'!G476,'SME - SMECare'!G581)</f>
        <v>0</v>
      </c>
      <c r="I210" s="67"/>
      <c r="J210" s="67"/>
      <c r="K210" s="67"/>
      <c r="L210" s="67"/>
      <c r="M210" s="87"/>
      <c r="N210" s="67"/>
      <c r="O210" s="67"/>
      <c r="P210" s="188"/>
      <c r="Q210" s="63"/>
      <c r="R210" s="160"/>
      <c r="S210" s="160"/>
      <c r="T210" s="160"/>
      <c r="U210" s="160"/>
      <c r="V210" s="160"/>
      <c r="W210" s="160"/>
      <c r="X210" s="160"/>
    </row>
    <row r="211" spans="1:24" ht="15" customHeight="1" x14ac:dyDescent="0.35">
      <c r="A211" s="160"/>
      <c r="B211" s="62"/>
      <c r="C211" s="171"/>
      <c r="G211" s="186" t="s">
        <v>395</v>
      </c>
      <c r="H211" s="198">
        <f>SUM('SME - SMECare'!G158,'SME - SMECare'!G265,'SME - SMECare'!G371,'SME - SMECare'!G477,'SME - SMECare'!G582)</f>
        <v>0</v>
      </c>
      <c r="P211" s="172"/>
      <c r="Q211" s="63"/>
      <c r="R211" s="160"/>
      <c r="S211" s="160"/>
    </row>
    <row r="212" spans="1:24" ht="15" customHeight="1" x14ac:dyDescent="0.35">
      <c r="A212" s="160"/>
      <c r="B212" s="62"/>
      <c r="C212" s="171"/>
      <c r="G212" s="186" t="s">
        <v>396</v>
      </c>
      <c r="H212" s="198">
        <f>SUM('SME - SMECare'!G159,'SME - SMECare'!G266,'SME - SMECare'!G372,'SME - SMECare'!G478,'SME - SMECare'!G583)</f>
        <v>0</v>
      </c>
      <c r="P212" s="172"/>
      <c r="Q212" s="63"/>
      <c r="R212" s="160"/>
      <c r="S212" s="160"/>
    </row>
    <row r="213" spans="1:24" ht="9" customHeight="1" x14ac:dyDescent="0.35">
      <c r="A213" s="160"/>
      <c r="B213" s="62"/>
      <c r="C213" s="171"/>
      <c r="E213" s="67"/>
      <c r="F213" s="187"/>
      <c r="G213" s="67"/>
      <c r="H213" s="67"/>
      <c r="I213" s="67"/>
      <c r="J213" s="67"/>
      <c r="K213" s="67"/>
      <c r="L213" s="67"/>
      <c r="M213" s="87"/>
      <c r="N213" s="67"/>
      <c r="O213" s="67"/>
      <c r="P213" s="188"/>
      <c r="Q213" s="63"/>
      <c r="R213" s="160"/>
      <c r="S213" s="160"/>
    </row>
    <row r="214" spans="1:24" ht="15" customHeight="1" x14ac:dyDescent="0.35">
      <c r="A214" s="160"/>
      <c r="B214" s="62"/>
      <c r="C214" s="171"/>
      <c r="D214" s="459" t="s">
        <v>397</v>
      </c>
      <c r="E214" s="459"/>
      <c r="F214" s="187" t="s">
        <v>259</v>
      </c>
      <c r="G214" s="263" t="s">
        <v>398</v>
      </c>
      <c r="H214" s="263"/>
      <c r="I214" s="263"/>
      <c r="J214" s="263"/>
      <c r="K214" s="263"/>
      <c r="L214" s="67"/>
      <c r="M214" s="87"/>
      <c r="N214" s="67"/>
      <c r="O214" s="67"/>
      <c r="P214" s="188"/>
      <c r="Q214" s="63"/>
      <c r="R214" s="160"/>
      <c r="S214" s="160"/>
    </row>
    <row r="215" spans="1:24" ht="15" customHeight="1" x14ac:dyDescent="0.35">
      <c r="A215" s="160"/>
      <c r="B215" s="62"/>
      <c r="C215" s="171"/>
      <c r="D215" s="477"/>
      <c r="E215" s="477"/>
      <c r="F215" s="187"/>
      <c r="G215" s="67"/>
      <c r="H215" s="263" t="s">
        <v>400</v>
      </c>
      <c r="I215" s="263"/>
      <c r="J215" s="263"/>
      <c r="K215" s="263"/>
      <c r="L215" s="473">
        <f>SUM('SME - SMECare'!E157,'SME - SMECare'!E264,'SME - SMECare'!E370,'SME - SMECare'!E476,'SME - SMECare'!E581)</f>
        <v>0</v>
      </c>
      <c r="M215" s="473"/>
      <c r="N215" s="473"/>
      <c r="O215" s="67"/>
      <c r="P215" s="188"/>
      <c r="Q215" s="63"/>
      <c r="R215" s="160"/>
      <c r="S215" s="160"/>
    </row>
    <row r="216" spans="1:24" ht="15" customHeight="1" x14ac:dyDescent="0.35">
      <c r="A216" s="160"/>
      <c r="B216" s="62"/>
      <c r="C216" s="171"/>
      <c r="D216" s="67"/>
      <c r="E216" s="67"/>
      <c r="F216" s="187"/>
      <c r="G216" s="67"/>
      <c r="H216" s="263" t="s">
        <v>401</v>
      </c>
      <c r="I216" s="263"/>
      <c r="J216" s="263"/>
      <c r="K216" s="263"/>
      <c r="L216" s="473">
        <f>SUM('SME - SMECare'!E166,'SME - SMECare'!E273,'SME - SMECare'!E379,'SME - SMECare'!E485,'SME - SMECare'!E590)</f>
        <v>0</v>
      </c>
      <c r="M216" s="473"/>
      <c r="N216" s="473"/>
      <c r="O216" s="67"/>
      <c r="P216" s="188"/>
      <c r="Q216" s="63"/>
      <c r="R216" s="160"/>
      <c r="S216" s="160"/>
    </row>
    <row r="217" spans="1:24" ht="9" customHeight="1" x14ac:dyDescent="0.35">
      <c r="A217" s="160"/>
      <c r="B217" s="62"/>
      <c r="C217" s="171"/>
      <c r="D217" s="65"/>
      <c r="E217" s="67"/>
      <c r="F217" s="187"/>
      <c r="G217" s="67"/>
      <c r="H217" s="67"/>
      <c r="I217" s="67"/>
      <c r="J217" s="67"/>
      <c r="K217" s="67"/>
      <c r="L217" s="67"/>
      <c r="M217" s="87"/>
      <c r="N217" s="67"/>
      <c r="O217" s="67"/>
      <c r="P217" s="188"/>
      <c r="Q217" s="63"/>
      <c r="R217" s="160"/>
      <c r="S217" s="160"/>
      <c r="T217" s="160"/>
      <c r="V217" s="160"/>
      <c r="X217" s="160"/>
    </row>
    <row r="218" spans="1:24" ht="15" customHeight="1" x14ac:dyDescent="0.35">
      <c r="A218" s="160"/>
      <c r="B218" s="62"/>
      <c r="C218" s="171"/>
      <c r="G218" s="263" t="s">
        <v>402</v>
      </c>
      <c r="H218" s="263"/>
      <c r="I218" s="263"/>
      <c r="J218" s="263"/>
      <c r="K218" s="263"/>
      <c r="L218" s="67"/>
      <c r="M218" s="87"/>
      <c r="N218" s="67"/>
      <c r="P218" s="172"/>
      <c r="Q218" s="63"/>
      <c r="R218" s="160"/>
      <c r="S218" s="160"/>
    </row>
    <row r="219" spans="1:24" ht="15" customHeight="1" x14ac:dyDescent="0.35">
      <c r="A219" s="160"/>
      <c r="B219" s="62"/>
      <c r="C219" s="171"/>
      <c r="G219" s="67"/>
      <c r="H219" s="263" t="s">
        <v>400</v>
      </c>
      <c r="I219" s="263"/>
      <c r="J219" s="263"/>
      <c r="K219" s="263"/>
      <c r="L219" s="473">
        <f>SUM('SME - SMECare'!E158,'SME - SMECare'!E265,'SME - SMECare'!E371,'SME - SMECare'!E477,'SME - SMECare'!E582)</f>
        <v>0</v>
      </c>
      <c r="M219" s="473"/>
      <c r="N219" s="473"/>
      <c r="P219" s="172"/>
      <c r="Q219" s="63"/>
      <c r="R219" s="160"/>
      <c r="S219" s="160"/>
    </row>
    <row r="220" spans="1:24" ht="15" customHeight="1" x14ac:dyDescent="0.35">
      <c r="A220" s="160"/>
      <c r="B220" s="62"/>
      <c r="C220" s="171"/>
      <c r="E220" s="67"/>
      <c r="F220" s="187"/>
      <c r="G220" s="67"/>
      <c r="H220" s="263" t="s">
        <v>401</v>
      </c>
      <c r="I220" s="263"/>
      <c r="J220" s="263"/>
      <c r="K220" s="263"/>
      <c r="L220" s="473">
        <f>SUM('SME - SMECare'!E167,'SME - SMECare'!E274,'SME - SMECare'!E380,'SME - SMECare'!E486,'SME - SMECare'!E591)</f>
        <v>0</v>
      </c>
      <c r="M220" s="473"/>
      <c r="N220" s="473"/>
      <c r="O220" s="67"/>
      <c r="P220" s="188"/>
      <c r="Q220" s="63"/>
      <c r="R220" s="160"/>
      <c r="S220" s="160"/>
    </row>
    <row r="221" spans="1:24" ht="9" customHeight="1" x14ac:dyDescent="0.35">
      <c r="A221" s="160"/>
      <c r="B221" s="62"/>
      <c r="C221" s="171"/>
      <c r="E221" s="67"/>
      <c r="F221" s="187"/>
      <c r="G221" s="67"/>
      <c r="H221" s="67"/>
      <c r="I221" s="67"/>
      <c r="J221" s="67"/>
      <c r="K221" s="67"/>
      <c r="L221" s="67"/>
      <c r="M221" s="87"/>
      <c r="N221" s="67"/>
      <c r="O221" s="67"/>
      <c r="P221" s="188"/>
      <c r="Q221" s="63"/>
      <c r="R221" s="160"/>
      <c r="S221" s="160"/>
    </row>
    <row r="222" spans="1:24" ht="15" customHeight="1" x14ac:dyDescent="0.35">
      <c r="A222" s="160"/>
      <c r="B222" s="62"/>
      <c r="C222" s="171"/>
      <c r="D222" s="67"/>
      <c r="E222" s="67"/>
      <c r="F222" s="187"/>
      <c r="G222" s="263" t="s">
        <v>403</v>
      </c>
      <c r="H222" s="263"/>
      <c r="I222" s="263"/>
      <c r="J222" s="263"/>
      <c r="K222" s="263"/>
      <c r="L222" s="67"/>
      <c r="M222" s="87"/>
      <c r="N222" s="67"/>
      <c r="O222" s="67"/>
      <c r="P222" s="188"/>
      <c r="Q222" s="63"/>
      <c r="R222" s="160"/>
      <c r="S222" s="160"/>
    </row>
    <row r="223" spans="1:24" ht="15" customHeight="1" x14ac:dyDescent="0.35">
      <c r="A223" s="160"/>
      <c r="B223" s="62"/>
      <c r="C223" s="171"/>
      <c r="D223" s="67"/>
      <c r="E223" s="67"/>
      <c r="F223" s="187"/>
      <c r="G223" s="67"/>
      <c r="H223" s="263" t="s">
        <v>400</v>
      </c>
      <c r="I223" s="263"/>
      <c r="J223" s="263"/>
      <c r="K223" s="263"/>
      <c r="L223" s="473">
        <f>SUM('SME - SMECare'!E159,'SME - SMECare'!E266,'SME - SMECare'!E372,'SME - SMECare'!E478,'SME - SMECare'!E583)</f>
        <v>0</v>
      </c>
      <c r="M223" s="473"/>
      <c r="N223" s="473"/>
      <c r="O223" s="67"/>
      <c r="P223" s="188"/>
      <c r="Q223" s="63"/>
      <c r="R223" s="160"/>
      <c r="S223" s="160"/>
    </row>
    <row r="224" spans="1:24" ht="15" customHeight="1" x14ac:dyDescent="0.35">
      <c r="A224" s="160"/>
      <c r="B224" s="62"/>
      <c r="C224" s="171"/>
      <c r="D224" s="65"/>
      <c r="E224" s="67"/>
      <c r="F224" s="187"/>
      <c r="G224" s="67"/>
      <c r="H224" s="263" t="s">
        <v>401</v>
      </c>
      <c r="I224" s="263"/>
      <c r="J224" s="263"/>
      <c r="K224" s="263"/>
      <c r="L224" s="473">
        <f>SUM('SME - SMECare'!E168,'SME - SMECare'!E275,'SME - SMECare'!E381,'SME - SMECare'!E487,'SME - SMECare'!E592)</f>
        <v>0</v>
      </c>
      <c r="M224" s="473"/>
      <c r="N224" s="473"/>
      <c r="O224" s="67"/>
      <c r="P224" s="188"/>
      <c r="Q224" s="63"/>
      <c r="R224" s="160"/>
      <c r="S224" s="160"/>
      <c r="T224" s="160"/>
      <c r="U224" s="160"/>
      <c r="V224" s="160"/>
      <c r="W224" s="160"/>
      <c r="X224" s="160"/>
    </row>
    <row r="225" spans="1:24" ht="9" customHeight="1" x14ac:dyDescent="0.35">
      <c r="A225" s="160"/>
      <c r="B225" s="62"/>
      <c r="C225" s="171"/>
      <c r="P225" s="172"/>
      <c r="Q225" s="63"/>
      <c r="R225" s="160"/>
      <c r="S225" s="160"/>
    </row>
    <row r="226" spans="1:24" ht="15" customHeight="1" x14ac:dyDescent="0.35">
      <c r="A226" s="160"/>
      <c r="B226" s="62"/>
      <c r="C226" s="171"/>
      <c r="D226" s="459" t="s">
        <v>372</v>
      </c>
      <c r="E226" s="459"/>
      <c r="G226" s="474" t="s">
        <v>59</v>
      </c>
      <c r="H226" s="474"/>
      <c r="I226" s="474"/>
      <c r="J226" s="474"/>
      <c r="K226" s="474"/>
      <c r="P226" s="172"/>
      <c r="Q226" s="63"/>
      <c r="R226" s="160"/>
      <c r="S226" s="160"/>
    </row>
    <row r="227" spans="1:24" ht="9" customHeight="1" x14ac:dyDescent="0.35">
      <c r="A227" s="160"/>
      <c r="B227" s="62"/>
      <c r="C227" s="173"/>
      <c r="D227" s="174"/>
      <c r="E227" s="199"/>
      <c r="F227" s="200"/>
      <c r="G227" s="199"/>
      <c r="H227" s="199"/>
      <c r="I227" s="199"/>
      <c r="J227" s="199"/>
      <c r="K227" s="199"/>
      <c r="L227" s="199"/>
      <c r="M227" s="201"/>
      <c r="N227" s="199"/>
      <c r="O227" s="199"/>
      <c r="P227" s="202"/>
      <c r="Q227" s="63"/>
      <c r="R227" s="160"/>
      <c r="S227" s="160"/>
    </row>
    <row r="228" spans="1:24" ht="9" customHeight="1" x14ac:dyDescent="0.35">
      <c r="A228" s="160"/>
      <c r="B228" s="62"/>
      <c r="C228" s="178"/>
      <c r="D228" s="192"/>
      <c r="E228" s="192"/>
      <c r="F228" s="193"/>
      <c r="G228" s="192"/>
      <c r="H228" s="192"/>
      <c r="I228" s="192"/>
      <c r="J228" s="192"/>
      <c r="K228" s="192"/>
      <c r="L228" s="192"/>
      <c r="M228" s="194"/>
      <c r="N228" s="192"/>
      <c r="O228" s="192"/>
      <c r="P228" s="195"/>
      <c r="Q228" s="63"/>
      <c r="R228" s="160"/>
      <c r="S228" s="160"/>
    </row>
    <row r="229" spans="1:24" ht="15" customHeight="1" x14ac:dyDescent="0.35">
      <c r="A229" s="160"/>
      <c r="B229" s="62"/>
      <c r="C229" s="171"/>
      <c r="D229" s="468" t="s">
        <v>405</v>
      </c>
      <c r="E229" s="468"/>
      <c r="F229" s="187" t="s">
        <v>259</v>
      </c>
      <c r="G229" s="469"/>
      <c r="H229" s="469"/>
      <c r="I229" s="469"/>
      <c r="J229" s="469"/>
      <c r="K229" s="469"/>
      <c r="L229" s="469"/>
      <c r="M229" s="469"/>
      <c r="N229" s="469"/>
      <c r="O229" s="469"/>
      <c r="P229" s="470"/>
      <c r="Q229" s="63"/>
      <c r="R229" s="160"/>
      <c r="S229" s="160"/>
    </row>
    <row r="230" spans="1:24" ht="15" customHeight="1" x14ac:dyDescent="0.35">
      <c r="A230" s="160"/>
      <c r="B230" s="62"/>
      <c r="C230" s="171"/>
      <c r="D230" s="467"/>
      <c r="E230" s="467"/>
      <c r="F230" s="187"/>
      <c r="G230" s="469"/>
      <c r="H230" s="469"/>
      <c r="I230" s="469"/>
      <c r="J230" s="469"/>
      <c r="K230" s="469"/>
      <c r="L230" s="469"/>
      <c r="M230" s="469"/>
      <c r="N230" s="469"/>
      <c r="O230" s="469"/>
      <c r="P230" s="470"/>
      <c r="Q230" s="63"/>
      <c r="R230" s="160"/>
      <c r="S230" s="160"/>
      <c r="T230" s="160"/>
      <c r="U230" s="160"/>
      <c r="V230" s="160"/>
      <c r="W230" s="160"/>
      <c r="X230" s="160"/>
    </row>
    <row r="231" spans="1:24" ht="15" customHeight="1" x14ac:dyDescent="0.35">
      <c r="A231" s="160"/>
      <c r="B231" s="62"/>
      <c r="C231" s="171"/>
      <c r="G231" s="469"/>
      <c r="H231" s="469"/>
      <c r="I231" s="469"/>
      <c r="J231" s="469"/>
      <c r="K231" s="469"/>
      <c r="L231" s="469"/>
      <c r="M231" s="469"/>
      <c r="N231" s="469"/>
      <c r="O231" s="469"/>
      <c r="P231" s="470"/>
      <c r="Q231" s="63"/>
      <c r="R231" s="160"/>
      <c r="S231" s="160"/>
    </row>
    <row r="232" spans="1:24" ht="9" customHeight="1" x14ac:dyDescent="0.35">
      <c r="A232" s="160"/>
      <c r="B232" s="62"/>
      <c r="C232" s="173"/>
      <c r="D232" s="174"/>
      <c r="E232" s="174"/>
      <c r="F232" s="175"/>
      <c r="G232" s="174"/>
      <c r="H232" s="174"/>
      <c r="I232" s="174"/>
      <c r="J232" s="174"/>
      <c r="K232" s="174"/>
      <c r="L232" s="174"/>
      <c r="M232" s="176"/>
      <c r="N232" s="174"/>
      <c r="O232" s="174"/>
      <c r="P232" s="177"/>
      <c r="Q232" s="63"/>
      <c r="R232" s="160"/>
      <c r="S232" s="160"/>
    </row>
    <row r="233" spans="1:24" ht="9" customHeight="1" x14ac:dyDescent="0.35">
      <c r="A233" s="160"/>
      <c r="B233" s="62"/>
      <c r="C233" s="171"/>
      <c r="E233" s="67"/>
      <c r="F233" s="187"/>
      <c r="G233" s="67"/>
      <c r="H233" s="67"/>
      <c r="I233" s="67"/>
      <c r="J233" s="67"/>
      <c r="K233" s="67"/>
      <c r="L233" s="67"/>
      <c r="M233" s="87"/>
      <c r="N233" s="67"/>
      <c r="O233" s="67"/>
      <c r="P233" s="188"/>
      <c r="Q233" s="63"/>
      <c r="R233" s="160"/>
      <c r="S233" s="160"/>
    </row>
    <row r="234" spans="1:24" ht="15" customHeight="1" x14ac:dyDescent="0.35">
      <c r="A234" s="160"/>
      <c r="B234" s="62"/>
      <c r="C234" s="471" t="s">
        <v>407</v>
      </c>
      <c r="D234" s="472"/>
      <c r="E234" s="472"/>
      <c r="F234" s="472"/>
      <c r="G234" s="472"/>
      <c r="H234" s="67"/>
      <c r="I234" s="67"/>
      <c r="J234" s="67"/>
      <c r="K234" s="67"/>
      <c r="L234" s="67"/>
      <c r="M234" s="87"/>
      <c r="N234" s="67"/>
      <c r="O234" s="67"/>
      <c r="P234" s="188"/>
      <c r="Q234" s="63"/>
      <c r="R234" s="160"/>
      <c r="S234" s="160"/>
    </row>
    <row r="235" spans="1:24" ht="9" customHeight="1" x14ac:dyDescent="0.35">
      <c r="A235" s="160"/>
      <c r="B235" s="62"/>
      <c r="C235" s="171"/>
      <c r="E235" s="67"/>
      <c r="F235" s="187"/>
      <c r="G235" s="67"/>
      <c r="H235" s="67"/>
      <c r="I235" s="67"/>
      <c r="J235" s="67"/>
      <c r="K235" s="67"/>
      <c r="L235" s="67"/>
      <c r="M235" s="87"/>
      <c r="N235" s="67"/>
      <c r="O235" s="67"/>
      <c r="P235" s="188"/>
      <c r="Q235" s="63"/>
      <c r="R235" s="160"/>
      <c r="S235" s="160"/>
    </row>
    <row r="236" spans="1:24" ht="15" customHeight="1" x14ac:dyDescent="0.35">
      <c r="A236" s="160"/>
      <c r="B236" s="62"/>
      <c r="C236" s="171"/>
      <c r="D236" s="459" t="s">
        <v>117</v>
      </c>
      <c r="E236" s="459"/>
      <c r="F236" s="187" t="s">
        <v>259</v>
      </c>
      <c r="G236" s="464" t="str">
        <f>'SME - SMECare'!F629</f>
        <v>-</v>
      </c>
      <c r="H236" s="464"/>
      <c r="I236" s="464"/>
      <c r="J236" s="67"/>
      <c r="K236" s="67"/>
      <c r="L236" s="67"/>
      <c r="M236" s="67"/>
      <c r="N236" s="67"/>
      <c r="O236" s="67"/>
      <c r="P236" s="188"/>
      <c r="Q236" s="63"/>
      <c r="R236" s="160"/>
      <c r="S236" s="160"/>
    </row>
    <row r="237" spans="1:24" ht="9" customHeight="1" x14ac:dyDescent="0.35">
      <c r="A237" s="160"/>
      <c r="B237" s="62"/>
      <c r="C237" s="171"/>
      <c r="D237" s="67"/>
      <c r="E237" s="67"/>
      <c r="F237" s="187"/>
      <c r="G237" s="67"/>
      <c r="H237" s="67"/>
      <c r="I237" s="67"/>
      <c r="J237" s="67"/>
      <c r="K237" s="67"/>
      <c r="L237" s="67"/>
      <c r="M237" s="67"/>
      <c r="N237" s="67"/>
      <c r="O237" s="67"/>
      <c r="P237" s="188"/>
      <c r="Q237" s="63"/>
      <c r="R237" s="160"/>
      <c r="S237" s="160"/>
    </row>
    <row r="238" spans="1:24" ht="15" customHeight="1" x14ac:dyDescent="0.35">
      <c r="A238" s="160"/>
      <c r="B238" s="62"/>
      <c r="C238" s="171"/>
      <c r="D238" s="459" t="s">
        <v>409</v>
      </c>
      <c r="E238" s="459"/>
      <c r="F238" s="161" t="s">
        <v>259</v>
      </c>
      <c r="G238" s="464" t="str">
        <f>'SME - SMECare'!F631</f>
        <v>-</v>
      </c>
      <c r="H238" s="464"/>
      <c r="I238" s="464"/>
      <c r="J238" s="109"/>
      <c r="K238" s="109"/>
      <c r="L238" s="109"/>
      <c r="M238" s="109"/>
      <c r="N238" s="109"/>
      <c r="O238" s="109"/>
      <c r="P238" s="226"/>
      <c r="Q238" s="63"/>
      <c r="R238" s="160"/>
      <c r="S238" s="160"/>
    </row>
    <row r="239" spans="1:24" ht="9" customHeight="1" x14ac:dyDescent="0.35">
      <c r="A239" s="160"/>
      <c r="B239" s="62"/>
      <c r="C239" s="171"/>
      <c r="E239" s="67"/>
      <c r="F239" s="187"/>
      <c r="G239" s="67"/>
      <c r="H239" s="67"/>
      <c r="I239" s="67"/>
      <c r="J239" s="67"/>
      <c r="K239" s="67"/>
      <c r="L239" s="67"/>
      <c r="M239" s="67"/>
      <c r="N239" s="67"/>
      <c r="O239" s="67"/>
      <c r="P239" s="188"/>
      <c r="Q239" s="63"/>
      <c r="R239" s="160"/>
      <c r="S239" s="160"/>
    </row>
    <row r="240" spans="1:24" ht="15" customHeight="1" x14ac:dyDescent="0.35">
      <c r="A240" s="160"/>
      <c r="B240" s="62"/>
      <c r="C240" s="171"/>
      <c r="D240" s="459" t="s">
        <v>411</v>
      </c>
      <c r="E240" s="459"/>
      <c r="F240" s="187" t="s">
        <v>259</v>
      </c>
      <c r="G240" s="464" t="str">
        <f>IFERROR(G236-G238, "-")</f>
        <v>-</v>
      </c>
      <c r="H240" s="464"/>
      <c r="I240" s="464"/>
      <c r="J240" s="67"/>
      <c r="K240" s="67"/>
      <c r="L240" s="67"/>
      <c r="M240" s="67"/>
      <c r="N240" s="67"/>
      <c r="O240" s="67"/>
      <c r="P240" s="188"/>
      <c r="Q240" s="63"/>
      <c r="R240" s="160"/>
      <c r="S240" s="160"/>
    </row>
    <row r="241" spans="1:24" ht="9" customHeight="1" x14ac:dyDescent="0.35">
      <c r="A241" s="160"/>
      <c r="B241" s="62"/>
      <c r="C241" s="171"/>
      <c r="D241" s="65"/>
      <c r="E241" s="67"/>
      <c r="F241" s="187"/>
      <c r="G241" s="67"/>
      <c r="H241" s="67"/>
      <c r="I241" s="67"/>
      <c r="J241" s="67"/>
      <c r="K241" s="67"/>
      <c r="L241" s="67"/>
      <c r="M241" s="67"/>
      <c r="N241" s="67"/>
      <c r="O241" s="67"/>
      <c r="P241" s="188"/>
      <c r="Q241" s="63"/>
      <c r="R241" s="160"/>
      <c r="S241" s="160"/>
      <c r="T241" s="160"/>
      <c r="U241" s="160"/>
      <c r="V241" s="160"/>
      <c r="W241" s="160"/>
      <c r="X241" s="160"/>
    </row>
    <row r="242" spans="1:24" ht="15" customHeight="1" x14ac:dyDescent="0.35">
      <c r="A242" s="160"/>
      <c r="B242" s="62"/>
      <c r="C242" s="171"/>
      <c r="D242" s="459" t="s">
        <v>413</v>
      </c>
      <c r="E242" s="459"/>
      <c r="F242" s="161" t="s">
        <v>259</v>
      </c>
      <c r="G242" s="464" t="str">
        <f>'SME - SMECare'!F633</f>
        <v>-</v>
      </c>
      <c r="H242" s="464"/>
      <c r="I242" s="464"/>
      <c r="J242" s="109"/>
      <c r="K242" s="109"/>
      <c r="L242" s="109"/>
      <c r="M242" s="109"/>
      <c r="N242" s="109"/>
      <c r="O242" s="109"/>
      <c r="P242" s="226"/>
      <c r="Q242" s="63"/>
      <c r="R242" s="160"/>
      <c r="S242" s="160"/>
    </row>
    <row r="243" spans="1:24" ht="9" customHeight="1" x14ac:dyDescent="0.35">
      <c r="A243" s="160"/>
      <c r="B243" s="62"/>
      <c r="C243" s="171"/>
      <c r="E243" s="67"/>
      <c r="F243" s="187"/>
      <c r="G243" s="67"/>
      <c r="H243" s="67"/>
      <c r="I243" s="67"/>
      <c r="J243" s="67"/>
      <c r="K243" s="67"/>
      <c r="L243" s="67"/>
      <c r="M243" s="67"/>
      <c r="N243" s="67"/>
      <c r="O243" s="67"/>
      <c r="P243" s="188"/>
      <c r="Q243" s="63"/>
      <c r="R243" s="160"/>
      <c r="S243" s="160"/>
    </row>
    <row r="244" spans="1:24" ht="15" customHeight="1" x14ac:dyDescent="0.35">
      <c r="A244" s="160"/>
      <c r="B244" s="62"/>
      <c r="C244" s="171"/>
      <c r="D244" s="459" t="s">
        <v>415</v>
      </c>
      <c r="E244" s="459"/>
      <c r="F244" s="187" t="s">
        <v>259</v>
      </c>
      <c r="G244" s="464" t="str">
        <f>'SME - SMECare'!F635</f>
        <v>-</v>
      </c>
      <c r="H244" s="464"/>
      <c r="I244" s="464"/>
      <c r="J244" s="67"/>
      <c r="K244" s="67"/>
      <c r="L244" s="67"/>
      <c r="M244" s="67"/>
      <c r="N244" s="67"/>
      <c r="O244" s="67"/>
      <c r="P244" s="188"/>
      <c r="Q244" s="63"/>
      <c r="R244" s="160"/>
      <c r="S244" s="160"/>
    </row>
    <row r="245" spans="1:24" ht="9" customHeight="1" x14ac:dyDescent="0.35">
      <c r="A245" s="160"/>
      <c r="B245" s="62"/>
      <c r="C245" s="171"/>
      <c r="D245" s="233"/>
      <c r="E245" s="233"/>
      <c r="F245" s="187"/>
      <c r="G245" s="241"/>
      <c r="H245" s="241"/>
      <c r="I245" s="241"/>
      <c r="J245" s="67"/>
      <c r="K245" s="67"/>
      <c r="L245" s="67"/>
      <c r="M245" s="67"/>
      <c r="N245" s="67"/>
      <c r="O245" s="67"/>
      <c r="P245" s="188"/>
      <c r="Q245" s="63"/>
      <c r="R245" s="160"/>
      <c r="S245" s="160"/>
    </row>
    <row r="246" spans="1:24" ht="15" customHeight="1" x14ac:dyDescent="0.35">
      <c r="A246" s="160"/>
      <c r="B246" s="62"/>
      <c r="C246" s="171"/>
      <c r="D246" s="233" t="s">
        <v>534</v>
      </c>
      <c r="E246" s="233"/>
      <c r="F246" s="187" t="s">
        <v>259</v>
      </c>
      <c r="G246" s="244"/>
      <c r="H246" s="241"/>
      <c r="I246" s="241"/>
      <c r="J246" s="67"/>
      <c r="K246" s="67"/>
      <c r="L246" s="67"/>
      <c r="M246" s="67"/>
      <c r="N246" s="67"/>
      <c r="O246" s="67"/>
      <c r="P246" s="188"/>
      <c r="Q246" s="63"/>
      <c r="R246" s="160"/>
      <c r="S246" s="160"/>
    </row>
    <row r="247" spans="1:24" ht="9" customHeight="1" x14ac:dyDescent="0.35">
      <c r="A247" s="160"/>
      <c r="B247" s="62"/>
      <c r="C247" s="171"/>
      <c r="D247" s="233"/>
      <c r="E247" s="233"/>
      <c r="F247" s="187"/>
      <c r="G247" s="241"/>
      <c r="H247" s="241"/>
      <c r="I247" s="241"/>
      <c r="J247" s="67"/>
      <c r="K247" s="67"/>
      <c r="L247" s="67"/>
      <c r="M247" s="67"/>
      <c r="N247" s="67"/>
      <c r="O247" s="67"/>
      <c r="P247" s="188"/>
      <c r="Q247" s="63"/>
      <c r="R247" s="160"/>
      <c r="S247" s="160"/>
    </row>
    <row r="248" spans="1:24" ht="15" customHeight="1" x14ac:dyDescent="0.35">
      <c r="A248" s="160"/>
      <c r="B248" s="62"/>
      <c r="C248" s="171"/>
      <c r="D248" s="233" t="s">
        <v>535</v>
      </c>
      <c r="E248" s="233"/>
      <c r="F248" s="187" t="s">
        <v>259</v>
      </c>
      <c r="G248" s="464" t="str">
        <f>IFERROR(G244*(1-G246), "-")</f>
        <v>-</v>
      </c>
      <c r="H248" s="464"/>
      <c r="I248" s="241"/>
      <c r="J248" s="67"/>
      <c r="K248" s="67"/>
      <c r="L248" s="67"/>
      <c r="M248" s="67"/>
      <c r="N248" s="67"/>
      <c r="O248" s="67"/>
      <c r="P248" s="188"/>
      <c r="Q248" s="63"/>
      <c r="R248" s="160"/>
      <c r="S248" s="160"/>
    </row>
    <row r="249" spans="1:24" ht="9" customHeight="1" x14ac:dyDescent="0.35">
      <c r="A249" s="160"/>
      <c r="B249" s="62"/>
      <c r="C249" s="171"/>
      <c r="D249" s="233"/>
      <c r="E249" s="233"/>
      <c r="F249" s="187"/>
      <c r="G249" s="67"/>
      <c r="H249" s="67"/>
      <c r="I249" s="67"/>
      <c r="J249" s="67"/>
      <c r="K249" s="67"/>
      <c r="L249" s="67"/>
      <c r="M249" s="67"/>
      <c r="N249" s="67"/>
      <c r="O249" s="67"/>
      <c r="P249" s="188"/>
      <c r="Q249" s="63"/>
      <c r="R249" s="160"/>
      <c r="S249" s="160"/>
    </row>
    <row r="250" spans="1:24" ht="15" customHeight="1" x14ac:dyDescent="0.35">
      <c r="A250" s="160"/>
      <c r="B250" s="62"/>
      <c r="C250" s="171"/>
      <c r="D250" s="196" t="s">
        <v>417</v>
      </c>
      <c r="E250" s="67"/>
      <c r="F250" s="187" t="s">
        <v>259</v>
      </c>
      <c r="G250" s="465" t="s">
        <v>418</v>
      </c>
      <c r="H250" s="465"/>
      <c r="I250" s="465"/>
      <c r="J250" s="465"/>
      <c r="K250" s="465"/>
      <c r="L250" s="465"/>
      <c r="M250" s="465"/>
      <c r="N250" s="465"/>
      <c r="O250" s="465"/>
      <c r="P250" s="466"/>
      <c r="Q250" s="63"/>
      <c r="R250" s="160"/>
      <c r="S250" s="160"/>
      <c r="T250" s="160"/>
      <c r="U250" s="160"/>
      <c r="V250" s="160"/>
      <c r="W250" s="160"/>
      <c r="X250" s="160"/>
    </row>
    <row r="251" spans="1:24" ht="15" customHeight="1" x14ac:dyDescent="0.35">
      <c r="A251" s="160"/>
      <c r="B251" s="62"/>
      <c r="C251" s="171"/>
      <c r="D251" s="467"/>
      <c r="E251" s="467"/>
      <c r="G251" s="465"/>
      <c r="H251" s="465"/>
      <c r="I251" s="465"/>
      <c r="J251" s="465"/>
      <c r="K251" s="465"/>
      <c r="L251" s="465"/>
      <c r="M251" s="465"/>
      <c r="N251" s="465"/>
      <c r="O251" s="465"/>
      <c r="P251" s="466"/>
      <c r="Q251" s="63"/>
      <c r="R251" s="160"/>
      <c r="S251" s="160"/>
    </row>
    <row r="252" spans="1:24" ht="9" customHeight="1" thickBot="1" x14ac:dyDescent="0.4">
      <c r="A252" s="160"/>
      <c r="B252" s="62"/>
      <c r="C252" s="203"/>
      <c r="D252" s="204"/>
      <c r="E252" s="205"/>
      <c r="F252" s="206"/>
      <c r="G252" s="205"/>
      <c r="H252" s="205"/>
      <c r="I252" s="205"/>
      <c r="J252" s="205"/>
      <c r="K252" s="205"/>
      <c r="L252" s="205"/>
      <c r="M252" s="207"/>
      <c r="N252" s="205"/>
      <c r="O252" s="205"/>
      <c r="P252" s="208"/>
      <c r="Q252" s="63"/>
      <c r="R252" s="160"/>
      <c r="S252" s="160"/>
      <c r="T252" s="160"/>
      <c r="U252" s="160"/>
      <c r="V252" s="160"/>
      <c r="W252" s="160"/>
      <c r="X252" s="160"/>
    </row>
    <row r="253" spans="1:24" ht="9" customHeight="1" x14ac:dyDescent="0.35">
      <c r="A253" s="160"/>
      <c r="B253" s="62"/>
      <c r="D253" s="67"/>
      <c r="E253" s="67"/>
      <c r="F253" s="187"/>
      <c r="G253" s="67"/>
      <c r="H253" s="67"/>
      <c r="I253" s="67"/>
      <c r="J253" s="67"/>
      <c r="K253" s="67"/>
      <c r="L253" s="67"/>
      <c r="M253" s="87"/>
      <c r="N253" s="67"/>
      <c r="O253" s="67"/>
      <c r="P253" s="67"/>
      <c r="Q253" s="63"/>
      <c r="R253" s="160"/>
      <c r="S253" s="160"/>
    </row>
    <row r="254" spans="1:24" ht="15" customHeight="1" x14ac:dyDescent="0.35">
      <c r="A254" s="160"/>
      <c r="B254" s="62"/>
      <c r="D254" s="67"/>
      <c r="E254" s="67"/>
      <c r="F254" s="187"/>
      <c r="G254" s="67"/>
      <c r="H254" s="67"/>
      <c r="I254" s="67"/>
      <c r="J254" s="67"/>
      <c r="K254" s="67"/>
      <c r="L254" s="67"/>
      <c r="M254" s="87"/>
      <c r="N254" s="67"/>
      <c r="O254" s="67"/>
      <c r="P254" s="67"/>
      <c r="Q254" s="63"/>
      <c r="R254" s="160"/>
      <c r="S254" s="160"/>
    </row>
    <row r="255" spans="1:24" ht="15" customHeight="1" x14ac:dyDescent="0.35">
      <c r="A255" s="160"/>
      <c r="B255" s="62"/>
      <c r="C255" s="459" t="s">
        <v>420</v>
      </c>
      <c r="D255" s="459"/>
      <c r="E255" s="460"/>
      <c r="F255" s="460"/>
      <c r="G255" s="460"/>
      <c r="H255" s="67"/>
      <c r="I255" s="67"/>
      <c r="J255" s="67"/>
      <c r="K255" s="196" t="s">
        <v>421</v>
      </c>
      <c r="L255" s="460"/>
      <c r="M255" s="460"/>
      <c r="N255" s="460"/>
      <c r="O255" s="67"/>
      <c r="P255" s="67"/>
      <c r="Q255" s="63"/>
      <c r="R255" s="160"/>
      <c r="S255" s="160"/>
    </row>
    <row r="256" spans="1:24" ht="15" customHeight="1" x14ac:dyDescent="0.35">
      <c r="A256" s="160"/>
      <c r="B256" s="62"/>
      <c r="D256" s="67"/>
      <c r="E256" s="67"/>
      <c r="F256" s="187"/>
      <c r="G256" s="67"/>
      <c r="H256" s="67"/>
      <c r="I256" s="67"/>
      <c r="J256" s="67"/>
      <c r="K256" s="67"/>
      <c r="L256" s="67"/>
      <c r="M256" s="87"/>
      <c r="N256" s="67"/>
      <c r="O256" s="67"/>
      <c r="P256" s="67"/>
      <c r="Q256" s="63"/>
      <c r="R256" s="160"/>
      <c r="S256" s="160"/>
    </row>
    <row r="257" spans="1:19" ht="15" customHeight="1" x14ac:dyDescent="0.35">
      <c r="A257" s="160"/>
      <c r="B257" s="62"/>
      <c r="C257" s="459" t="s">
        <v>422</v>
      </c>
      <c r="D257" s="459"/>
      <c r="E257" s="459"/>
      <c r="F257" s="187"/>
      <c r="G257" s="67"/>
      <c r="H257" s="67"/>
      <c r="I257" s="67"/>
      <c r="J257" s="67"/>
      <c r="K257" s="67"/>
      <c r="L257" s="67"/>
      <c r="M257" s="87"/>
      <c r="N257" s="67"/>
      <c r="O257" s="67"/>
      <c r="P257" s="67"/>
      <c r="Q257" s="63"/>
      <c r="R257" s="160"/>
      <c r="S257" s="160"/>
    </row>
    <row r="258" spans="1:19" ht="15" customHeight="1" x14ac:dyDescent="0.35">
      <c r="A258" s="160"/>
      <c r="B258" s="62"/>
      <c r="D258" s="67"/>
      <c r="E258" s="67"/>
      <c r="F258" s="187"/>
      <c r="G258" s="67"/>
      <c r="H258" s="67"/>
      <c r="I258" s="67"/>
      <c r="J258" s="67"/>
      <c r="K258" s="67"/>
      <c r="L258" s="67"/>
      <c r="M258" s="87"/>
      <c r="N258" s="67"/>
      <c r="O258" s="67"/>
      <c r="P258" s="67"/>
      <c r="Q258" s="63"/>
      <c r="R258" s="160"/>
      <c r="S258" s="160"/>
    </row>
    <row r="259" spans="1:19" ht="15" customHeight="1" x14ac:dyDescent="0.35">
      <c r="A259" s="160"/>
      <c r="B259" s="62"/>
      <c r="D259" s="67"/>
      <c r="E259" s="67"/>
      <c r="F259" s="187"/>
      <c r="G259" s="67"/>
      <c r="H259" s="67"/>
      <c r="I259" s="67"/>
      <c r="J259" s="67"/>
      <c r="K259" s="67"/>
      <c r="L259" s="67"/>
      <c r="M259" s="87"/>
      <c r="N259" s="67"/>
      <c r="O259" s="67"/>
      <c r="P259" s="67"/>
      <c r="Q259" s="63"/>
      <c r="R259" s="160"/>
      <c r="S259" s="160"/>
    </row>
    <row r="260" spans="1:19" ht="15" customHeight="1" x14ac:dyDescent="0.35">
      <c r="A260" s="160"/>
      <c r="B260" s="62"/>
      <c r="D260" s="67"/>
      <c r="E260" s="67"/>
      <c r="F260" s="187"/>
      <c r="G260" s="67"/>
      <c r="H260" s="67"/>
      <c r="I260" s="67"/>
      <c r="J260" s="67"/>
      <c r="K260" s="67"/>
      <c r="L260" s="67"/>
      <c r="M260" s="87"/>
      <c r="N260" s="67"/>
      <c r="O260" s="67"/>
      <c r="P260" s="67"/>
      <c r="Q260" s="63"/>
      <c r="R260" s="160"/>
      <c r="S260" s="160"/>
    </row>
    <row r="261" spans="1:19" ht="15" customHeight="1" x14ac:dyDescent="0.35">
      <c r="A261" s="160"/>
      <c r="B261" s="62"/>
      <c r="D261" s="67"/>
      <c r="E261" s="67"/>
      <c r="F261" s="187"/>
      <c r="G261" s="67"/>
      <c r="H261" s="67"/>
      <c r="I261" s="67"/>
      <c r="J261" s="67"/>
      <c r="K261" s="67"/>
      <c r="L261" s="67"/>
      <c r="M261" s="87"/>
      <c r="N261" s="67"/>
      <c r="O261" s="67"/>
      <c r="P261" s="67"/>
      <c r="Q261" s="63"/>
      <c r="R261" s="160"/>
      <c r="S261" s="160"/>
    </row>
    <row r="262" spans="1:19" ht="15" customHeight="1" x14ac:dyDescent="0.35">
      <c r="A262" s="160"/>
      <c r="B262" s="62"/>
      <c r="D262" s="67"/>
      <c r="E262" s="67"/>
      <c r="F262" s="187"/>
      <c r="G262" s="67"/>
      <c r="H262" s="67"/>
      <c r="I262" s="67"/>
      <c r="J262" s="67"/>
      <c r="K262" s="67"/>
      <c r="L262" s="67"/>
      <c r="M262" s="87"/>
      <c r="N262" s="67"/>
      <c r="O262" s="67"/>
      <c r="P262" s="67"/>
      <c r="Q262" s="63"/>
      <c r="R262" s="160"/>
      <c r="S262" s="160"/>
    </row>
    <row r="263" spans="1:19" ht="15" customHeight="1" x14ac:dyDescent="0.35">
      <c r="A263" s="160"/>
      <c r="B263" s="62"/>
      <c r="C263" s="463"/>
      <c r="D263" s="463"/>
      <c r="E263" s="463"/>
      <c r="F263" s="463"/>
      <c r="G263" s="463"/>
      <c r="H263" s="67"/>
      <c r="I263" s="67"/>
      <c r="J263" s="67"/>
      <c r="K263" s="463"/>
      <c r="L263" s="463"/>
      <c r="M263" s="463"/>
      <c r="N263" s="463"/>
      <c r="O263" s="463"/>
      <c r="P263" s="67"/>
      <c r="Q263" s="63"/>
      <c r="R263" s="160"/>
      <c r="S263" s="160"/>
    </row>
    <row r="264" spans="1:19" ht="9" customHeight="1" x14ac:dyDescent="0.35">
      <c r="A264" s="160"/>
      <c r="B264" s="62"/>
      <c r="D264" s="67"/>
      <c r="E264" s="67"/>
      <c r="F264" s="187"/>
      <c r="G264" s="67"/>
      <c r="H264" s="67"/>
      <c r="I264" s="67"/>
      <c r="J264" s="67"/>
      <c r="L264" s="67"/>
      <c r="M264" s="67"/>
      <c r="N264" s="187"/>
      <c r="O264" s="67"/>
      <c r="P264" s="67"/>
      <c r="Q264" s="63"/>
      <c r="R264" s="160"/>
      <c r="S264" s="160"/>
    </row>
    <row r="265" spans="1:19" ht="15" customHeight="1" x14ac:dyDescent="0.35">
      <c r="A265" s="160"/>
      <c r="B265" s="62"/>
      <c r="C265" s="459" t="s">
        <v>424</v>
      </c>
      <c r="D265" s="459"/>
      <c r="E265" s="459"/>
      <c r="F265" s="459"/>
      <c r="G265" s="459"/>
      <c r="H265" s="67"/>
      <c r="I265" s="67"/>
      <c r="J265" s="67"/>
      <c r="K265" s="459" t="s">
        <v>425</v>
      </c>
      <c r="L265" s="459"/>
      <c r="M265" s="459"/>
      <c r="N265" s="459"/>
      <c r="O265" s="459"/>
      <c r="P265" s="67"/>
      <c r="Q265" s="63"/>
      <c r="R265" s="160"/>
      <c r="S265" s="160"/>
    </row>
    <row r="266" spans="1:19" ht="15" customHeight="1" x14ac:dyDescent="0.35">
      <c r="A266" s="160"/>
      <c r="B266" s="62"/>
      <c r="D266" s="67"/>
      <c r="E266" s="67"/>
      <c r="F266" s="187"/>
      <c r="G266" s="67"/>
      <c r="H266" s="67"/>
      <c r="I266" s="67"/>
      <c r="J266" s="67"/>
      <c r="K266" s="67"/>
      <c r="L266" s="67"/>
      <c r="M266" s="87"/>
      <c r="N266" s="67"/>
      <c r="O266" s="67"/>
      <c r="P266" s="67"/>
      <c r="Q266" s="63"/>
      <c r="R266" s="160"/>
      <c r="S266" s="160"/>
    </row>
    <row r="267" spans="1:19" ht="15" customHeight="1" x14ac:dyDescent="0.35">
      <c r="A267" s="160"/>
      <c r="B267" s="62"/>
      <c r="C267" s="459" t="s">
        <v>428</v>
      </c>
      <c r="D267" s="459"/>
      <c r="E267" s="460"/>
      <c r="F267" s="460"/>
      <c r="G267" s="460"/>
      <c r="H267" s="67"/>
      <c r="I267" s="67"/>
      <c r="J267" s="67"/>
      <c r="K267" s="67"/>
      <c r="L267" s="67"/>
      <c r="M267" s="87"/>
      <c r="N267" s="67"/>
      <c r="O267" s="67"/>
      <c r="P267" s="67"/>
      <c r="Q267" s="63"/>
      <c r="R267" s="160"/>
      <c r="S267" s="160"/>
    </row>
    <row r="268" spans="1:19" ht="15" customHeight="1" x14ac:dyDescent="0.35">
      <c r="A268" s="160"/>
      <c r="B268" s="62"/>
      <c r="D268" s="67"/>
      <c r="E268" s="67"/>
      <c r="F268" s="187"/>
      <c r="G268" s="67"/>
      <c r="H268" s="67"/>
      <c r="I268" s="67"/>
      <c r="J268" s="67"/>
      <c r="K268" s="67"/>
      <c r="L268" s="67"/>
      <c r="M268" s="87"/>
      <c r="N268" s="67"/>
      <c r="O268" s="67"/>
      <c r="P268" s="67"/>
      <c r="Q268" s="63"/>
      <c r="R268" s="160"/>
      <c r="S268" s="160"/>
    </row>
    <row r="269" spans="1:19" ht="15" customHeight="1" x14ac:dyDescent="0.35">
      <c r="A269" s="160"/>
      <c r="B269" s="62"/>
      <c r="C269" s="459" t="s">
        <v>429</v>
      </c>
      <c r="D269" s="459"/>
      <c r="E269" s="460"/>
      <c r="F269" s="460"/>
      <c r="G269" s="460"/>
      <c r="H269" s="67"/>
      <c r="I269" s="67"/>
      <c r="J269" s="67"/>
      <c r="K269" s="67"/>
      <c r="L269" s="67"/>
      <c r="M269" s="87"/>
      <c r="N269" s="67"/>
      <c r="O269" s="67"/>
      <c r="P269" s="67"/>
      <c r="Q269" s="63"/>
      <c r="R269" s="160"/>
      <c r="S269" s="160"/>
    </row>
    <row r="270" spans="1:19" ht="9" customHeight="1" thickBot="1" x14ac:dyDescent="0.4">
      <c r="A270" s="160"/>
      <c r="B270" s="124"/>
      <c r="C270" s="141"/>
      <c r="D270" s="125"/>
      <c r="E270" s="125"/>
      <c r="F270" s="209"/>
      <c r="G270" s="125"/>
      <c r="H270" s="125"/>
      <c r="I270" s="125"/>
      <c r="J270" s="125"/>
      <c r="K270" s="125"/>
      <c r="L270" s="125"/>
      <c r="M270" s="210"/>
      <c r="N270" s="125"/>
      <c r="O270" s="125"/>
      <c r="P270" s="125"/>
      <c r="Q270" s="130"/>
      <c r="R270" s="160"/>
      <c r="S270" s="160"/>
    </row>
    <row r="271" spans="1:19" ht="15" thickTop="1" x14ac:dyDescent="0.35"/>
  </sheetData>
  <mergeCells count="207">
    <mergeCell ref="G15:I15"/>
    <mergeCell ref="D18:E18"/>
    <mergeCell ref="G18:O18"/>
    <mergeCell ref="D12:E12"/>
    <mergeCell ref="G12:I12"/>
    <mergeCell ref="K12:L12"/>
    <mergeCell ref="N12:P12"/>
    <mergeCell ref="D15:E15"/>
    <mergeCell ref="D8:P8"/>
    <mergeCell ref="D10:E10"/>
    <mergeCell ref="G10:H10"/>
    <mergeCell ref="K10:L10"/>
    <mergeCell ref="N10:P10"/>
    <mergeCell ref="D11:E11"/>
    <mergeCell ref="G11:H11"/>
    <mergeCell ref="K11:L11"/>
    <mergeCell ref="D24:E24"/>
    <mergeCell ref="G24:O24"/>
    <mergeCell ref="D27:E27"/>
    <mergeCell ref="H27:J27"/>
    <mergeCell ref="M27:P27"/>
    <mergeCell ref="D20:E20"/>
    <mergeCell ref="G20:O20"/>
    <mergeCell ref="D22:E22"/>
    <mergeCell ref="G22:O22"/>
    <mergeCell ref="H34:P34"/>
    <mergeCell ref="H36:P36"/>
    <mergeCell ref="H38:P38"/>
    <mergeCell ref="H40:P40"/>
    <mergeCell ref="D42:E42"/>
    <mergeCell ref="D30:E30"/>
    <mergeCell ref="D32:E32"/>
    <mergeCell ref="H32:P32"/>
    <mergeCell ref="D33:E33"/>
    <mergeCell ref="G58:H58"/>
    <mergeCell ref="I58:J58"/>
    <mergeCell ref="G59:H59"/>
    <mergeCell ref="I59:J59"/>
    <mergeCell ref="G60:H60"/>
    <mergeCell ref="I60:J60"/>
    <mergeCell ref="C45:E45"/>
    <mergeCell ref="D47:P48"/>
    <mergeCell ref="D50:E50"/>
    <mergeCell ref="D51:E51"/>
    <mergeCell ref="D56:E56"/>
    <mergeCell ref="D57:E57"/>
    <mergeCell ref="G67:H67"/>
    <mergeCell ref="I67:J67"/>
    <mergeCell ref="G68:H68"/>
    <mergeCell ref="I68:J68"/>
    <mergeCell ref="G69:H69"/>
    <mergeCell ref="I69:J69"/>
    <mergeCell ref="G61:H61"/>
    <mergeCell ref="I61:J61"/>
    <mergeCell ref="G62:H62"/>
    <mergeCell ref="I62:J62"/>
    <mergeCell ref="G66:H66"/>
    <mergeCell ref="I66:J66"/>
    <mergeCell ref="G76:H76"/>
    <mergeCell ref="I76:J76"/>
    <mergeCell ref="G77:H77"/>
    <mergeCell ref="I77:J77"/>
    <mergeCell ref="G78:H78"/>
    <mergeCell ref="I78:J78"/>
    <mergeCell ref="G70:H70"/>
    <mergeCell ref="I70:J70"/>
    <mergeCell ref="G74:H74"/>
    <mergeCell ref="I74:J74"/>
    <mergeCell ref="G75:H75"/>
    <mergeCell ref="I75:J75"/>
    <mergeCell ref="G85:H85"/>
    <mergeCell ref="I85:J85"/>
    <mergeCell ref="G86:H86"/>
    <mergeCell ref="I86:J86"/>
    <mergeCell ref="G90:H90"/>
    <mergeCell ref="I90:J90"/>
    <mergeCell ref="G82:H82"/>
    <mergeCell ref="I82:J82"/>
    <mergeCell ref="G83:H83"/>
    <mergeCell ref="I83:J83"/>
    <mergeCell ref="G84:H84"/>
    <mergeCell ref="I84:J84"/>
    <mergeCell ref="G94:H94"/>
    <mergeCell ref="I94:J94"/>
    <mergeCell ref="D96:E96"/>
    <mergeCell ref="D97:E97"/>
    <mergeCell ref="D102:E102"/>
    <mergeCell ref="G102:H102"/>
    <mergeCell ref="I102:N102"/>
    <mergeCell ref="G91:H91"/>
    <mergeCell ref="I91:J91"/>
    <mergeCell ref="G92:H92"/>
    <mergeCell ref="I92:J92"/>
    <mergeCell ref="G93:H93"/>
    <mergeCell ref="I93:J93"/>
    <mergeCell ref="C108:E108"/>
    <mergeCell ref="G110:P112"/>
    <mergeCell ref="G117:P119"/>
    <mergeCell ref="D118:E118"/>
    <mergeCell ref="C124:E124"/>
    <mergeCell ref="D103:E103"/>
    <mergeCell ref="G103:H103"/>
    <mergeCell ref="I103:N103"/>
    <mergeCell ref="G104:H104"/>
    <mergeCell ref="I104:N104"/>
    <mergeCell ref="G105:H105"/>
    <mergeCell ref="I105:N105"/>
    <mergeCell ref="I141:J141"/>
    <mergeCell ref="I143:J143"/>
    <mergeCell ref="G145:H145"/>
    <mergeCell ref="I145:J145"/>
    <mergeCell ref="C148:G148"/>
    <mergeCell ref="D134:E134"/>
    <mergeCell ref="D135:E135"/>
    <mergeCell ref="I137:J137"/>
    <mergeCell ref="I138:J138"/>
    <mergeCell ref="I139:J139"/>
    <mergeCell ref="I140:J140"/>
    <mergeCell ref="D163:E163"/>
    <mergeCell ref="G163:I163"/>
    <mergeCell ref="J163:K163"/>
    <mergeCell ref="G164:I164"/>
    <mergeCell ref="G166:H166"/>
    <mergeCell ref="G167:I167"/>
    <mergeCell ref="J167:K167"/>
    <mergeCell ref="E152:P153"/>
    <mergeCell ref="E155:G155"/>
    <mergeCell ref="D157:G157"/>
    <mergeCell ref="D159:E159"/>
    <mergeCell ref="D162:E162"/>
    <mergeCell ref="G162:H162"/>
    <mergeCell ref="G159:P160"/>
    <mergeCell ref="D175:E175"/>
    <mergeCell ref="G175:K175"/>
    <mergeCell ref="D177:E177"/>
    <mergeCell ref="G177:K177"/>
    <mergeCell ref="G169:H169"/>
    <mergeCell ref="D170:E170"/>
    <mergeCell ref="G170:H170"/>
    <mergeCell ref="J170:K170"/>
    <mergeCell ref="G172:H172"/>
    <mergeCell ref="G173:H173"/>
    <mergeCell ref="J173:K173"/>
    <mergeCell ref="D188:E188"/>
    <mergeCell ref="D190:E190"/>
    <mergeCell ref="C193:G193"/>
    <mergeCell ref="D195:P196"/>
    <mergeCell ref="C180:G180"/>
    <mergeCell ref="D182:P183"/>
    <mergeCell ref="D185:E185"/>
    <mergeCell ref="G185:H185"/>
    <mergeCell ref="I185:J185"/>
    <mergeCell ref="D186:E186"/>
    <mergeCell ref="G186:H186"/>
    <mergeCell ref="I186:J186"/>
    <mergeCell ref="H216:K216"/>
    <mergeCell ref="L216:N216"/>
    <mergeCell ref="G218:K218"/>
    <mergeCell ref="H219:K219"/>
    <mergeCell ref="L219:N219"/>
    <mergeCell ref="H220:K220"/>
    <mergeCell ref="L220:N220"/>
    <mergeCell ref="G205:P206"/>
    <mergeCell ref="D208:E208"/>
    <mergeCell ref="D209:E209"/>
    <mergeCell ref="D214:E214"/>
    <mergeCell ref="G214:K214"/>
    <mergeCell ref="D215:E215"/>
    <mergeCell ref="H215:K215"/>
    <mergeCell ref="L215:N215"/>
    <mergeCell ref="D229:E229"/>
    <mergeCell ref="G229:P231"/>
    <mergeCell ref="D230:E230"/>
    <mergeCell ref="C234:G234"/>
    <mergeCell ref="D236:E236"/>
    <mergeCell ref="G236:I236"/>
    <mergeCell ref="G222:K222"/>
    <mergeCell ref="H223:K223"/>
    <mergeCell ref="L223:N223"/>
    <mergeCell ref="H224:K224"/>
    <mergeCell ref="L224:N224"/>
    <mergeCell ref="D226:E226"/>
    <mergeCell ref="G226:K226"/>
    <mergeCell ref="C267:D267"/>
    <mergeCell ref="E267:G267"/>
    <mergeCell ref="C269:D269"/>
    <mergeCell ref="E269:G269"/>
    <mergeCell ref="G114:P115"/>
    <mergeCell ref="C257:E257"/>
    <mergeCell ref="C263:G263"/>
    <mergeCell ref="K263:O263"/>
    <mergeCell ref="C265:G265"/>
    <mergeCell ref="K265:O265"/>
    <mergeCell ref="D244:E244"/>
    <mergeCell ref="G244:I244"/>
    <mergeCell ref="G250:P251"/>
    <mergeCell ref="D251:E251"/>
    <mergeCell ref="C255:D255"/>
    <mergeCell ref="E255:G255"/>
    <mergeCell ref="L255:N255"/>
    <mergeCell ref="G248:H248"/>
    <mergeCell ref="D242:E242"/>
    <mergeCell ref="G242:I242"/>
    <mergeCell ref="D238:E238"/>
    <mergeCell ref="G238:I238"/>
    <mergeCell ref="D240:E240"/>
    <mergeCell ref="G240:I240"/>
  </mergeCells>
  <conditionalFormatting sqref="N10 N12 G12 G2434 G175 G177">
    <cfRule type="containsBlanks" dxfId="9" priority="5" stopIfTrue="1">
      <formula>LEN(TRIM(G10))=0</formula>
    </cfRule>
  </conditionalFormatting>
  <conditionalFormatting sqref="G229 E255">
    <cfRule type="containsBlanks" dxfId="8" priority="4" stopIfTrue="1">
      <formula>LEN(TRIM(E229))=0</formula>
    </cfRule>
  </conditionalFormatting>
  <conditionalFormatting sqref="E269 C263 K263 E267">
    <cfRule type="containsBlanks" dxfId="7" priority="3" stopIfTrue="1">
      <formula>LEN(TRIM(C263))=0</formula>
    </cfRule>
  </conditionalFormatting>
  <conditionalFormatting sqref="L255">
    <cfRule type="containsBlanks" dxfId="6" priority="2" stopIfTrue="1">
      <formula>LEN(TRIM(L255))=0</formula>
    </cfRule>
  </conditionalFormatting>
  <conditionalFormatting sqref="G246">
    <cfRule type="containsBlanks" dxfId="5" priority="1" stopIfTrue="1">
      <formula>LEN(TRIM(G246))=0</formula>
    </cfRule>
  </conditionalFormatting>
  <pageMargins left="0.7" right="0.7" top="0.25" bottom="0.25" header="0.05" footer="0.05"/>
  <pageSetup scale="59"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94FB9-5C1B-4ED9-B138-013625A1EBBD}">
  <sheetPr codeName="Sheet5">
    <tabColor rgb="FFC00000"/>
    <pageSetUpPr fitToPage="1"/>
  </sheetPr>
  <dimension ref="A1:X274"/>
  <sheetViews>
    <sheetView tabSelected="1" zoomScaleNormal="100" zoomScaleSheetLayoutView="85" workbookViewId="0">
      <selection activeCell="L6" sqref="L6"/>
    </sheetView>
  </sheetViews>
  <sheetFormatPr defaultColWidth="9.08984375" defaultRowHeight="14.5" x14ac:dyDescent="0.35"/>
  <cols>
    <col min="1" max="1" width="2.6328125" style="58" customWidth="1"/>
    <col min="2" max="3" width="3.6328125" style="58" customWidth="1"/>
    <col min="4" max="4" width="17.08984375" style="58" customWidth="1"/>
    <col min="5" max="5" width="14.6328125" style="58" customWidth="1"/>
    <col min="6" max="6" width="2.6328125" style="161" customWidth="1"/>
    <col min="7" max="12" width="11.6328125" style="58" customWidth="1"/>
    <col min="13" max="13" width="2.54296875" style="162" customWidth="1"/>
    <col min="14" max="16" width="11.6328125" style="58" customWidth="1"/>
    <col min="17" max="17" width="3.6328125" style="58" customWidth="1"/>
    <col min="18" max="18" width="9.08984375" style="58"/>
    <col min="19" max="20" width="9.08984375" style="58" customWidth="1"/>
    <col min="21" max="22" width="9.08984375" style="58"/>
    <col min="23" max="23" width="14.36328125" style="58" bestFit="1" customWidth="1"/>
    <col min="24" max="16384" width="9.08984375" style="58"/>
  </cols>
  <sheetData>
    <row r="1" spans="1:19" ht="15" thickBot="1" x14ac:dyDescent="0.4">
      <c r="A1" s="160"/>
      <c r="R1" s="160"/>
      <c r="S1" s="160"/>
    </row>
    <row r="2" spans="1:19" ht="18" customHeight="1" thickTop="1" x14ac:dyDescent="0.35">
      <c r="A2" s="160"/>
      <c r="B2" s="59"/>
      <c r="C2" s="60"/>
      <c r="D2" s="60"/>
      <c r="E2" s="60"/>
      <c r="F2" s="163"/>
      <c r="G2" s="60"/>
      <c r="H2" s="60"/>
      <c r="I2" s="60"/>
      <c r="J2" s="60"/>
      <c r="K2" s="60"/>
      <c r="L2" s="60"/>
      <c r="M2" s="164"/>
      <c r="N2" s="60"/>
      <c r="O2" s="60"/>
      <c r="P2" s="60"/>
      <c r="Q2" s="61"/>
      <c r="R2" s="160"/>
      <c r="S2" s="160"/>
    </row>
    <row r="3" spans="1:19" ht="18" customHeight="1" x14ac:dyDescent="0.35">
      <c r="A3" s="160"/>
      <c r="B3" s="62"/>
      <c r="Q3" s="63"/>
      <c r="R3" s="160"/>
      <c r="S3" s="160"/>
    </row>
    <row r="4" spans="1:19" ht="18" customHeight="1" x14ac:dyDescent="0.35">
      <c r="A4" s="160"/>
      <c r="B4" s="62"/>
      <c r="Q4" s="63"/>
      <c r="R4" s="160"/>
      <c r="S4" s="160"/>
    </row>
    <row r="5" spans="1:19" ht="18" customHeight="1" x14ac:dyDescent="0.35">
      <c r="A5" s="160"/>
      <c r="B5" s="62"/>
      <c r="Q5" s="63"/>
      <c r="R5" s="160"/>
      <c r="S5" s="160"/>
    </row>
    <row r="6" spans="1:19" ht="18" customHeight="1" x14ac:dyDescent="0.35">
      <c r="A6" s="160"/>
      <c r="B6" s="62"/>
      <c r="Q6" s="63"/>
      <c r="R6" s="160"/>
      <c r="S6" s="160"/>
    </row>
    <row r="7" spans="1:19" ht="58.5" customHeight="1" x14ac:dyDescent="0.35">
      <c r="A7" s="160"/>
      <c r="B7" s="62"/>
      <c r="Q7" s="63"/>
      <c r="R7" s="160"/>
      <c r="S7" s="160"/>
    </row>
    <row r="8" spans="1:19" ht="18" customHeight="1" x14ac:dyDescent="0.35">
      <c r="A8" s="160"/>
      <c r="B8" s="62"/>
      <c r="D8" s="488" t="s">
        <v>432</v>
      </c>
      <c r="E8" s="493"/>
      <c r="F8" s="493"/>
      <c r="G8" s="493"/>
      <c r="H8" s="493"/>
      <c r="I8" s="493"/>
      <c r="J8" s="493"/>
      <c r="K8" s="493"/>
      <c r="L8" s="493"/>
      <c r="M8" s="493"/>
      <c r="N8" s="493"/>
      <c r="O8" s="493"/>
      <c r="P8" s="493"/>
      <c r="Q8" s="63"/>
      <c r="R8" s="160"/>
      <c r="S8" s="160"/>
    </row>
    <row r="9" spans="1:19" ht="18" customHeight="1" x14ac:dyDescent="0.35">
      <c r="A9" s="160"/>
      <c r="B9" s="62"/>
      <c r="Q9" s="63"/>
      <c r="R9" s="160"/>
      <c r="S9" s="160"/>
    </row>
    <row r="10" spans="1:19" ht="15" customHeight="1" x14ac:dyDescent="0.35">
      <c r="A10" s="160"/>
      <c r="B10" s="62"/>
      <c r="D10" s="459" t="s">
        <v>262</v>
      </c>
      <c r="E10" s="459"/>
      <c r="F10" s="165" t="s">
        <v>259</v>
      </c>
      <c r="G10" s="459" t="s">
        <v>263</v>
      </c>
      <c r="H10" s="459"/>
      <c r="K10" s="459" t="s">
        <v>264</v>
      </c>
      <c r="L10" s="459"/>
      <c r="M10" s="165" t="s">
        <v>259</v>
      </c>
      <c r="N10" s="487"/>
      <c r="O10" s="487"/>
      <c r="P10" s="487"/>
      <c r="Q10" s="63"/>
      <c r="R10" s="160"/>
      <c r="S10" s="160"/>
    </row>
    <row r="11" spans="1:19" ht="9" customHeight="1" x14ac:dyDescent="0.35">
      <c r="A11" s="160"/>
      <c r="B11" s="62"/>
      <c r="M11" s="161"/>
      <c r="Q11" s="63"/>
      <c r="R11" s="160"/>
      <c r="S11" s="160"/>
    </row>
    <row r="12" spans="1:19" ht="15" customHeight="1" x14ac:dyDescent="0.35">
      <c r="A12" s="160"/>
      <c r="B12" s="62"/>
      <c r="D12" s="459" t="s">
        <v>267</v>
      </c>
      <c r="E12" s="459"/>
      <c r="F12" s="165" t="s">
        <v>259</v>
      </c>
      <c r="G12" s="487"/>
      <c r="H12" s="487"/>
      <c r="I12" s="487"/>
      <c r="K12" s="459" t="s">
        <v>268</v>
      </c>
      <c r="L12" s="459"/>
      <c r="M12" s="165" t="s">
        <v>259</v>
      </c>
      <c r="N12" s="487"/>
      <c r="O12" s="487"/>
      <c r="P12" s="487"/>
      <c r="Q12" s="63"/>
      <c r="R12" s="160"/>
      <c r="S12" s="160"/>
    </row>
    <row r="13" spans="1:19" ht="18" customHeight="1" thickBot="1" x14ac:dyDescent="0.4">
      <c r="A13" s="160"/>
      <c r="B13" s="62"/>
      <c r="Q13" s="63"/>
      <c r="R13" s="160"/>
      <c r="S13" s="160"/>
    </row>
    <row r="14" spans="1:19" ht="9" customHeight="1" x14ac:dyDescent="0.35">
      <c r="A14" s="160"/>
      <c r="B14" s="62"/>
      <c r="C14" s="166"/>
      <c r="D14" s="167"/>
      <c r="E14" s="167"/>
      <c r="F14" s="168"/>
      <c r="G14" s="167"/>
      <c r="H14" s="167"/>
      <c r="I14" s="167"/>
      <c r="J14" s="167"/>
      <c r="K14" s="167"/>
      <c r="L14" s="167"/>
      <c r="M14" s="169"/>
      <c r="N14" s="167"/>
      <c r="O14" s="167"/>
      <c r="P14" s="170"/>
      <c r="Q14" s="63"/>
      <c r="R14" s="160"/>
      <c r="S14" s="160"/>
    </row>
    <row r="15" spans="1:19" ht="15" customHeight="1" x14ac:dyDescent="0.35">
      <c r="A15" s="160"/>
      <c r="B15" s="62"/>
      <c r="C15" s="171"/>
      <c r="D15" s="459" t="s">
        <v>271</v>
      </c>
      <c r="E15" s="459"/>
      <c r="F15" s="165" t="s">
        <v>259</v>
      </c>
      <c r="G15" s="484" t="s">
        <v>446</v>
      </c>
      <c r="H15" s="484"/>
      <c r="I15" s="484"/>
      <c r="P15" s="172"/>
      <c r="Q15" s="63"/>
      <c r="R15" s="160"/>
      <c r="S15" s="160"/>
    </row>
    <row r="16" spans="1:19" ht="9" customHeight="1" x14ac:dyDescent="0.35">
      <c r="A16" s="160"/>
      <c r="B16" s="62"/>
      <c r="C16" s="173"/>
      <c r="D16" s="174"/>
      <c r="E16" s="174"/>
      <c r="F16" s="175"/>
      <c r="G16" s="174"/>
      <c r="H16" s="174"/>
      <c r="I16" s="174"/>
      <c r="J16" s="174"/>
      <c r="K16" s="174"/>
      <c r="L16" s="174"/>
      <c r="M16" s="176"/>
      <c r="N16" s="174"/>
      <c r="O16" s="174"/>
      <c r="P16" s="177"/>
      <c r="Q16" s="63"/>
      <c r="R16" s="160"/>
      <c r="S16" s="160"/>
    </row>
    <row r="17" spans="1:23" ht="9" customHeight="1" x14ac:dyDescent="0.35">
      <c r="A17" s="160"/>
      <c r="B17" s="62"/>
      <c r="C17" s="178"/>
      <c r="D17" s="179"/>
      <c r="E17" s="179"/>
      <c r="F17" s="180"/>
      <c r="G17" s="179"/>
      <c r="H17" s="179"/>
      <c r="I17" s="179"/>
      <c r="J17" s="179"/>
      <c r="K17" s="179"/>
      <c r="L17" s="179"/>
      <c r="M17" s="181"/>
      <c r="N17" s="179"/>
      <c r="O17" s="179"/>
      <c r="P17" s="182"/>
      <c r="Q17" s="63"/>
      <c r="R17" s="160"/>
      <c r="S17" s="160"/>
    </row>
    <row r="18" spans="1:23" ht="15" customHeight="1" x14ac:dyDescent="0.35">
      <c r="A18" s="160"/>
      <c r="B18" s="62"/>
      <c r="C18" s="171"/>
      <c r="D18" s="459" t="s">
        <v>273</v>
      </c>
      <c r="E18" s="459"/>
      <c r="F18" s="165" t="s">
        <v>259</v>
      </c>
      <c r="G18" s="484">
        <f>'SME - SMECare'!G21</f>
        <v>0</v>
      </c>
      <c r="H18" s="484"/>
      <c r="I18" s="484"/>
      <c r="J18" s="484"/>
      <c r="K18" s="484"/>
      <c r="L18" s="484"/>
      <c r="M18" s="484"/>
      <c r="N18" s="484"/>
      <c r="O18" s="484"/>
      <c r="P18" s="172"/>
      <c r="Q18" s="63"/>
      <c r="R18" s="160"/>
      <c r="S18" s="160"/>
    </row>
    <row r="19" spans="1:23" ht="9" customHeight="1" x14ac:dyDescent="0.35">
      <c r="A19" s="160"/>
      <c r="B19" s="62"/>
      <c r="C19" s="171"/>
      <c r="G19" s="109"/>
      <c r="H19" s="109"/>
      <c r="I19" s="109"/>
      <c r="J19" s="109"/>
      <c r="K19" s="109"/>
      <c r="L19" s="109"/>
      <c r="M19" s="109"/>
      <c r="N19" s="109"/>
      <c r="O19" s="109"/>
      <c r="P19" s="172"/>
      <c r="Q19" s="63"/>
      <c r="R19" s="160"/>
      <c r="S19" s="160"/>
    </row>
    <row r="20" spans="1:23" ht="15" customHeight="1" x14ac:dyDescent="0.35">
      <c r="A20" s="160"/>
      <c r="B20" s="62"/>
      <c r="C20" s="171"/>
      <c r="D20" s="459" t="s">
        <v>275</v>
      </c>
      <c r="E20" s="459"/>
      <c r="F20" s="165" t="s">
        <v>259</v>
      </c>
      <c r="G20" s="484">
        <f>'SME - SMECare'!G23</f>
        <v>0</v>
      </c>
      <c r="H20" s="484"/>
      <c r="I20" s="484"/>
      <c r="J20" s="484"/>
      <c r="K20" s="484"/>
      <c r="L20" s="484"/>
      <c r="M20" s="484"/>
      <c r="N20" s="484"/>
      <c r="O20" s="484"/>
      <c r="P20" s="172"/>
      <c r="Q20" s="63"/>
      <c r="R20" s="160"/>
      <c r="S20" s="160"/>
    </row>
    <row r="21" spans="1:23" ht="9" customHeight="1" x14ac:dyDescent="0.35">
      <c r="A21" s="160"/>
      <c r="B21" s="62"/>
      <c r="C21" s="171"/>
      <c r="G21" s="109"/>
      <c r="H21" s="109"/>
      <c r="I21" s="109"/>
      <c r="J21" s="109"/>
      <c r="K21" s="109"/>
      <c r="L21" s="109"/>
      <c r="M21" s="109"/>
      <c r="N21" s="109"/>
      <c r="O21" s="109"/>
      <c r="P21" s="172"/>
      <c r="Q21" s="63"/>
      <c r="R21" s="160"/>
      <c r="S21" s="160"/>
    </row>
    <row r="22" spans="1:23" ht="15" customHeight="1" x14ac:dyDescent="0.35">
      <c r="A22" s="160"/>
      <c r="B22" s="62"/>
      <c r="C22" s="171"/>
      <c r="D22" s="459" t="s">
        <v>277</v>
      </c>
      <c r="E22" s="459"/>
      <c r="F22" s="165" t="s">
        <v>259</v>
      </c>
      <c r="G22" s="484">
        <f>'SME - SMECare'!C28</f>
        <v>0</v>
      </c>
      <c r="H22" s="484"/>
      <c r="I22" s="484"/>
      <c r="J22" s="484"/>
      <c r="K22" s="484"/>
      <c r="L22" s="484"/>
      <c r="M22" s="484"/>
      <c r="N22" s="484"/>
      <c r="O22" s="484"/>
      <c r="P22" s="172"/>
      <c r="Q22" s="63"/>
      <c r="R22" s="160"/>
      <c r="S22" s="160"/>
    </row>
    <row r="23" spans="1:23" ht="9" customHeight="1" x14ac:dyDescent="0.35">
      <c r="A23" s="160"/>
      <c r="B23" s="62"/>
      <c r="C23" s="171"/>
      <c r="P23" s="172"/>
      <c r="Q23" s="63"/>
      <c r="R23" s="160"/>
      <c r="S23" s="160"/>
    </row>
    <row r="24" spans="1:23" ht="15" customHeight="1" x14ac:dyDescent="0.35">
      <c r="A24" s="160"/>
      <c r="B24" s="62"/>
      <c r="C24" s="171"/>
      <c r="D24" s="459" t="s">
        <v>279</v>
      </c>
      <c r="E24" s="459"/>
      <c r="F24" s="165" t="s">
        <v>259</v>
      </c>
      <c r="G24" s="484">
        <f>'SME - SMECare'!G37</f>
        <v>0</v>
      </c>
      <c r="H24" s="484"/>
      <c r="I24" s="484"/>
      <c r="J24" s="484"/>
      <c r="K24" s="484"/>
      <c r="L24" s="484"/>
      <c r="M24" s="484"/>
      <c r="N24" s="484"/>
      <c r="O24" s="484"/>
      <c r="P24" s="172"/>
      <c r="Q24" s="63"/>
      <c r="R24" s="160"/>
      <c r="S24" s="160"/>
    </row>
    <row r="25" spans="1:23" ht="9" customHeight="1" thickBot="1" x14ac:dyDescent="0.4">
      <c r="A25" s="160"/>
      <c r="B25" s="62"/>
      <c r="C25" s="173"/>
      <c r="D25" s="174"/>
      <c r="E25" s="174"/>
      <c r="F25" s="175"/>
      <c r="G25" s="174"/>
      <c r="H25" s="174"/>
      <c r="I25" s="174"/>
      <c r="J25" s="174"/>
      <c r="K25" s="174"/>
      <c r="L25" s="174"/>
      <c r="M25" s="176"/>
      <c r="N25" s="174"/>
      <c r="O25" s="174"/>
      <c r="P25" s="177"/>
      <c r="Q25" s="63"/>
      <c r="R25" s="160"/>
      <c r="S25" s="160"/>
    </row>
    <row r="26" spans="1:23" ht="9" customHeight="1" x14ac:dyDescent="0.35">
      <c r="A26" s="160"/>
      <c r="B26" s="62"/>
      <c r="C26" s="166"/>
      <c r="D26" s="167"/>
      <c r="E26" s="167"/>
      <c r="F26" s="168"/>
      <c r="G26" s="167"/>
      <c r="H26" s="167"/>
      <c r="I26" s="167"/>
      <c r="J26" s="167"/>
      <c r="K26" s="167"/>
      <c r="L26" s="167"/>
      <c r="M26" s="169"/>
      <c r="N26" s="167"/>
      <c r="O26" s="167"/>
      <c r="P26" s="170"/>
      <c r="Q26" s="63"/>
      <c r="R26" s="160"/>
      <c r="S26" s="160"/>
    </row>
    <row r="27" spans="1:23" ht="15" customHeight="1" x14ac:dyDescent="0.35">
      <c r="A27" s="160"/>
      <c r="B27" s="62"/>
      <c r="C27" s="171"/>
      <c r="D27" s="459" t="s">
        <v>283</v>
      </c>
      <c r="E27" s="459"/>
      <c r="F27" s="165" t="s">
        <v>259</v>
      </c>
      <c r="G27" s="183" t="s">
        <v>284</v>
      </c>
      <c r="H27" s="486" t="str">
        <f>TEXT('SME - SMECare'!D51,"dd/mm/yyyy hh:mm")</f>
        <v>00/01/1900 00:00</v>
      </c>
      <c r="I27" s="486"/>
      <c r="J27" s="486"/>
      <c r="L27" s="184" t="s">
        <v>285</v>
      </c>
      <c r="M27" s="484" t="str">
        <f>TEXT('SME - SMECare'!I51,"dd/mm/yyyy")&amp;" 23:59"</f>
        <v>00/01/1900 23:59</v>
      </c>
      <c r="N27" s="484"/>
      <c r="O27" s="484"/>
      <c r="P27" s="485"/>
      <c r="Q27" s="63"/>
      <c r="R27" s="160"/>
      <c r="S27" s="160"/>
      <c r="W27" s="185"/>
    </row>
    <row r="28" spans="1:23" ht="9" customHeight="1" x14ac:dyDescent="0.35">
      <c r="A28" s="160"/>
      <c r="B28" s="62"/>
      <c r="C28" s="173"/>
      <c r="D28" s="174"/>
      <c r="E28" s="174"/>
      <c r="F28" s="175"/>
      <c r="G28" s="174"/>
      <c r="H28" s="174"/>
      <c r="I28" s="174"/>
      <c r="J28" s="174"/>
      <c r="K28" s="174"/>
      <c r="L28" s="174"/>
      <c r="M28" s="176"/>
      <c r="N28" s="174"/>
      <c r="O28" s="174"/>
      <c r="P28" s="177"/>
      <c r="Q28" s="63"/>
      <c r="R28" s="160"/>
      <c r="S28" s="160"/>
    </row>
    <row r="29" spans="1:23" ht="9" customHeight="1" x14ac:dyDescent="0.35">
      <c r="A29" s="160"/>
      <c r="B29" s="62"/>
      <c r="C29" s="178"/>
      <c r="D29" s="179"/>
      <c r="E29" s="179"/>
      <c r="F29" s="180"/>
      <c r="G29" s="179"/>
      <c r="H29" s="179"/>
      <c r="I29" s="179"/>
      <c r="J29" s="179"/>
      <c r="K29" s="179"/>
      <c r="L29" s="179"/>
      <c r="M29" s="181"/>
      <c r="N29" s="179"/>
      <c r="O29" s="179"/>
      <c r="P29" s="182"/>
      <c r="Q29" s="63"/>
      <c r="R29" s="160"/>
      <c r="S29" s="160"/>
    </row>
    <row r="30" spans="1:23" ht="15" customHeight="1" x14ac:dyDescent="0.35">
      <c r="A30" s="160"/>
      <c r="B30" s="62"/>
      <c r="C30" s="171"/>
      <c r="D30" s="459" t="s">
        <v>288</v>
      </c>
      <c r="E30" s="459"/>
      <c r="F30" s="161" t="s">
        <v>259</v>
      </c>
      <c r="G30" s="184" t="s">
        <v>445</v>
      </c>
      <c r="P30" s="172"/>
      <c r="Q30" s="63"/>
      <c r="R30" s="160"/>
      <c r="S30" s="160"/>
    </row>
    <row r="31" spans="1:23" ht="9" customHeight="1" x14ac:dyDescent="0.35">
      <c r="A31" s="160"/>
      <c r="B31" s="62"/>
      <c r="C31" s="171"/>
      <c r="P31" s="172"/>
      <c r="Q31" s="63"/>
      <c r="R31" s="160"/>
      <c r="S31" s="160"/>
    </row>
    <row r="32" spans="1:23" ht="15" customHeight="1" x14ac:dyDescent="0.35">
      <c r="A32" s="160"/>
      <c r="B32" s="62"/>
      <c r="C32" s="171"/>
      <c r="D32" s="459" t="s">
        <v>291</v>
      </c>
      <c r="E32" s="459"/>
      <c r="F32" s="161" t="s">
        <v>259</v>
      </c>
      <c r="G32" s="58" t="s">
        <v>441</v>
      </c>
      <c r="H32" s="484">
        <f>'SME - SMECare'!E74</f>
        <v>0</v>
      </c>
      <c r="I32" s="484"/>
      <c r="J32" s="484"/>
      <c r="K32" s="484"/>
      <c r="L32" s="484"/>
      <c r="M32" s="484"/>
      <c r="N32" s="484"/>
      <c r="O32" s="484"/>
      <c r="P32" s="485"/>
      <c r="Q32" s="63"/>
      <c r="R32" s="160"/>
      <c r="S32" s="160"/>
    </row>
    <row r="33" spans="1:19" ht="15" customHeight="1" x14ac:dyDescent="0.35">
      <c r="A33" s="160"/>
      <c r="B33" s="62"/>
      <c r="C33" s="171"/>
      <c r="D33" s="467"/>
      <c r="E33" s="467"/>
      <c r="P33" s="172"/>
      <c r="Q33" s="63"/>
      <c r="R33" s="160"/>
      <c r="S33" s="160"/>
    </row>
    <row r="34" spans="1:19" ht="15" customHeight="1" x14ac:dyDescent="0.35">
      <c r="A34" s="160"/>
      <c r="B34" s="62"/>
      <c r="C34" s="171"/>
      <c r="G34" s="58" t="s">
        <v>440</v>
      </c>
      <c r="H34" s="484">
        <f>'SME - SMECare'!E179</f>
        <v>0</v>
      </c>
      <c r="I34" s="484"/>
      <c r="J34" s="484"/>
      <c r="K34" s="484"/>
      <c r="L34" s="484"/>
      <c r="M34" s="484"/>
      <c r="N34" s="484"/>
      <c r="O34" s="484"/>
      <c r="P34" s="485"/>
      <c r="Q34" s="63"/>
      <c r="R34" s="160"/>
      <c r="S34" s="160"/>
    </row>
    <row r="35" spans="1:19" ht="15" customHeight="1" x14ac:dyDescent="0.35">
      <c r="A35" s="160"/>
      <c r="B35" s="62"/>
      <c r="C35" s="171"/>
      <c r="P35" s="172"/>
      <c r="Q35" s="63"/>
      <c r="R35" s="160"/>
      <c r="S35" s="160"/>
    </row>
    <row r="36" spans="1:19" ht="15" customHeight="1" x14ac:dyDescent="0.35">
      <c r="A36" s="160"/>
      <c r="B36" s="62"/>
      <c r="C36" s="171"/>
      <c r="G36" s="58" t="s">
        <v>442</v>
      </c>
      <c r="H36" s="484">
        <f>'SME - SMECare'!E286</f>
        <v>0</v>
      </c>
      <c r="I36" s="484"/>
      <c r="J36" s="484"/>
      <c r="K36" s="484"/>
      <c r="L36" s="484"/>
      <c r="M36" s="484"/>
      <c r="N36" s="484"/>
      <c r="O36" s="484"/>
      <c r="P36" s="485"/>
      <c r="Q36" s="63"/>
      <c r="R36" s="160"/>
      <c r="S36" s="160"/>
    </row>
    <row r="37" spans="1:19" ht="15" customHeight="1" x14ac:dyDescent="0.35">
      <c r="A37" s="160"/>
      <c r="B37" s="62"/>
      <c r="C37" s="171"/>
      <c r="P37" s="172"/>
      <c r="Q37" s="63"/>
      <c r="R37" s="160"/>
      <c r="S37" s="160"/>
    </row>
    <row r="38" spans="1:19" ht="15" customHeight="1" x14ac:dyDescent="0.35">
      <c r="A38" s="160"/>
      <c r="B38" s="62"/>
      <c r="C38" s="171"/>
      <c r="G38" s="58" t="s">
        <v>443</v>
      </c>
      <c r="H38" s="484">
        <f>'SME - SMECare'!E392</f>
        <v>0</v>
      </c>
      <c r="I38" s="484"/>
      <c r="J38" s="484"/>
      <c r="K38" s="484"/>
      <c r="L38" s="484"/>
      <c r="M38" s="484"/>
      <c r="N38" s="484"/>
      <c r="O38" s="484"/>
      <c r="P38" s="485"/>
      <c r="Q38" s="63"/>
      <c r="R38" s="160"/>
      <c r="S38" s="160"/>
    </row>
    <row r="39" spans="1:19" ht="15" customHeight="1" x14ac:dyDescent="0.35">
      <c r="A39" s="160"/>
      <c r="B39" s="62"/>
      <c r="C39" s="171"/>
      <c r="P39" s="172"/>
      <c r="Q39" s="63"/>
      <c r="R39" s="160"/>
      <c r="S39" s="160"/>
    </row>
    <row r="40" spans="1:19" ht="15" customHeight="1" x14ac:dyDescent="0.35">
      <c r="A40" s="160"/>
      <c r="B40" s="62"/>
      <c r="C40" s="171"/>
      <c r="G40" s="58" t="s">
        <v>444</v>
      </c>
      <c r="H40" s="484">
        <f>'SME - SMECare'!E498</f>
        <v>0</v>
      </c>
      <c r="I40" s="484"/>
      <c r="J40" s="484"/>
      <c r="K40" s="484"/>
      <c r="L40" s="484"/>
      <c r="M40" s="484"/>
      <c r="N40" s="484"/>
      <c r="O40" s="484"/>
      <c r="P40" s="485"/>
      <c r="Q40" s="63"/>
      <c r="R40" s="160"/>
      <c r="S40" s="160"/>
    </row>
    <row r="41" spans="1:19" ht="15" customHeight="1" x14ac:dyDescent="0.35">
      <c r="A41" s="160"/>
      <c r="B41" s="62"/>
      <c r="C41" s="171"/>
      <c r="P41" s="172"/>
      <c r="Q41" s="63"/>
      <c r="R41" s="160"/>
      <c r="S41" s="160"/>
    </row>
    <row r="42" spans="1:19" ht="15" customHeight="1" x14ac:dyDescent="0.35">
      <c r="A42" s="160"/>
      <c r="B42" s="62"/>
      <c r="C42" s="171"/>
      <c r="D42" s="459" t="s">
        <v>297</v>
      </c>
      <c r="E42" s="459"/>
      <c r="F42" s="161" t="s">
        <v>259</v>
      </c>
      <c r="G42" s="184" t="str">
        <f>'SMECare QuotationEN'!G42</f>
        <v>SMECare</v>
      </c>
      <c r="P42" s="172"/>
      <c r="Q42" s="63"/>
      <c r="R42" s="160"/>
      <c r="S42" s="160"/>
    </row>
    <row r="43" spans="1:19" ht="9" customHeight="1" x14ac:dyDescent="0.35">
      <c r="A43" s="160"/>
      <c r="B43" s="62"/>
      <c r="C43" s="173"/>
      <c r="D43" s="174"/>
      <c r="E43" s="174"/>
      <c r="F43" s="175"/>
      <c r="G43" s="174"/>
      <c r="H43" s="174"/>
      <c r="I43" s="174"/>
      <c r="J43" s="174"/>
      <c r="K43" s="174"/>
      <c r="L43" s="174"/>
      <c r="M43" s="176"/>
      <c r="N43" s="174"/>
      <c r="O43" s="174"/>
      <c r="P43" s="177"/>
      <c r="Q43" s="63"/>
      <c r="R43" s="160"/>
      <c r="S43" s="160"/>
    </row>
    <row r="44" spans="1:19" ht="9" customHeight="1" x14ac:dyDescent="0.35">
      <c r="A44" s="160"/>
      <c r="B44" s="62"/>
      <c r="C44" s="178"/>
      <c r="D44" s="179"/>
      <c r="E44" s="179"/>
      <c r="F44" s="180"/>
      <c r="G44" s="179"/>
      <c r="H44" s="179"/>
      <c r="I44" s="179"/>
      <c r="J44" s="179"/>
      <c r="K44" s="179"/>
      <c r="L44" s="179"/>
      <c r="M44" s="181"/>
      <c r="N44" s="179"/>
      <c r="O44" s="179"/>
      <c r="P44" s="182"/>
      <c r="Q44" s="63"/>
      <c r="R44" s="160"/>
      <c r="S44" s="160"/>
    </row>
    <row r="45" spans="1:19" ht="15" customHeight="1" x14ac:dyDescent="0.35">
      <c r="A45" s="160"/>
      <c r="B45" s="62"/>
      <c r="C45" s="471" t="s">
        <v>447</v>
      </c>
      <c r="D45" s="472"/>
      <c r="E45" s="472"/>
      <c r="P45" s="172"/>
      <c r="Q45" s="63"/>
      <c r="R45" s="160"/>
      <c r="S45" s="160"/>
    </row>
    <row r="46" spans="1:19" ht="15" customHeight="1" x14ac:dyDescent="0.35">
      <c r="A46" s="160"/>
      <c r="B46" s="62"/>
      <c r="C46" s="171"/>
      <c r="P46" s="172"/>
      <c r="Q46" s="63"/>
      <c r="R46" s="160"/>
      <c r="S46" s="160"/>
    </row>
    <row r="47" spans="1:19" ht="15" customHeight="1" x14ac:dyDescent="0.35">
      <c r="A47" s="160"/>
      <c r="B47" s="62"/>
      <c r="C47" s="171"/>
      <c r="D47" s="461" t="s">
        <v>448</v>
      </c>
      <c r="E47" s="461"/>
      <c r="F47" s="461"/>
      <c r="G47" s="461"/>
      <c r="H47" s="461"/>
      <c r="I47" s="461"/>
      <c r="J47" s="461"/>
      <c r="K47" s="461"/>
      <c r="L47" s="461"/>
      <c r="M47" s="461"/>
      <c r="N47" s="461"/>
      <c r="O47" s="461"/>
      <c r="P47" s="462"/>
      <c r="Q47" s="63"/>
      <c r="R47" s="160"/>
      <c r="S47" s="160"/>
    </row>
    <row r="48" spans="1:19" ht="15" customHeight="1" x14ac:dyDescent="0.35">
      <c r="A48" s="160"/>
      <c r="B48" s="62"/>
      <c r="C48" s="171"/>
      <c r="D48" s="461"/>
      <c r="E48" s="461"/>
      <c r="F48" s="461"/>
      <c r="G48" s="461"/>
      <c r="H48" s="461"/>
      <c r="I48" s="461"/>
      <c r="J48" s="461"/>
      <c r="K48" s="461"/>
      <c r="L48" s="461"/>
      <c r="M48" s="461"/>
      <c r="N48" s="461"/>
      <c r="O48" s="461"/>
      <c r="P48" s="462"/>
      <c r="Q48" s="63"/>
      <c r="R48" s="160"/>
      <c r="S48" s="160"/>
    </row>
    <row r="49" spans="1:19" ht="15" customHeight="1" x14ac:dyDescent="0.35">
      <c r="A49" s="160"/>
      <c r="B49" s="62"/>
      <c r="C49" s="171"/>
      <c r="P49" s="172"/>
      <c r="Q49" s="63"/>
      <c r="R49" s="160"/>
      <c r="S49" s="160"/>
    </row>
    <row r="50" spans="1:19" ht="15" customHeight="1" x14ac:dyDescent="0.35">
      <c r="A50" s="160"/>
      <c r="B50" s="62"/>
      <c r="C50" s="171"/>
      <c r="D50" s="459" t="s">
        <v>302</v>
      </c>
      <c r="E50" s="459"/>
      <c r="F50" s="161" t="s">
        <v>259</v>
      </c>
      <c r="G50" s="58" t="s">
        <v>453</v>
      </c>
      <c r="P50" s="172"/>
      <c r="Q50" s="63"/>
      <c r="R50" s="160"/>
      <c r="S50" s="160"/>
    </row>
    <row r="51" spans="1:19" ht="15" customHeight="1" x14ac:dyDescent="0.35">
      <c r="A51" s="160"/>
      <c r="B51" s="62"/>
      <c r="C51" s="171"/>
      <c r="D51" s="467"/>
      <c r="E51" s="467"/>
      <c r="G51" s="58" t="s">
        <v>454</v>
      </c>
      <c r="P51" s="172"/>
      <c r="Q51" s="63"/>
      <c r="R51" s="160"/>
      <c r="S51" s="160"/>
    </row>
    <row r="52" spans="1:19" ht="15" customHeight="1" x14ac:dyDescent="0.35">
      <c r="A52" s="160"/>
      <c r="B52" s="62"/>
      <c r="C52" s="171"/>
      <c r="G52" s="58" t="s">
        <v>455</v>
      </c>
      <c r="P52" s="172"/>
      <c r="Q52" s="63"/>
      <c r="R52" s="160"/>
      <c r="S52" s="160"/>
    </row>
    <row r="53" spans="1:19" ht="9" customHeight="1" x14ac:dyDescent="0.35">
      <c r="A53" s="160"/>
      <c r="B53" s="62"/>
      <c r="C53" s="171"/>
      <c r="P53" s="172"/>
      <c r="Q53" s="63"/>
      <c r="R53" s="160"/>
      <c r="S53" s="160"/>
    </row>
    <row r="54" spans="1:19" s="109" customFormat="1" ht="15" customHeight="1" x14ac:dyDescent="0.35">
      <c r="A54" s="220"/>
      <c r="B54" s="221"/>
      <c r="C54" s="222"/>
      <c r="F54" s="223"/>
      <c r="G54" s="253" t="s">
        <v>456</v>
      </c>
      <c r="H54" s="253"/>
      <c r="I54" s="253"/>
      <c r="J54" s="253"/>
      <c r="K54" s="253"/>
      <c r="L54" s="253"/>
      <c r="M54" s="253"/>
      <c r="N54" s="253"/>
      <c r="O54" s="253"/>
      <c r="P54" s="475"/>
      <c r="Q54" s="224"/>
      <c r="R54" s="220"/>
      <c r="S54" s="220"/>
    </row>
    <row r="55" spans="1:19" s="109" customFormat="1" ht="15" customHeight="1" x14ac:dyDescent="0.35">
      <c r="A55" s="220"/>
      <c r="B55" s="221"/>
      <c r="C55" s="222"/>
      <c r="F55" s="223"/>
      <c r="G55" s="253"/>
      <c r="H55" s="253"/>
      <c r="I55" s="253"/>
      <c r="J55" s="253"/>
      <c r="K55" s="253"/>
      <c r="L55" s="253"/>
      <c r="M55" s="253"/>
      <c r="N55" s="253"/>
      <c r="O55" s="253"/>
      <c r="P55" s="475"/>
      <c r="Q55" s="224"/>
      <c r="R55" s="220"/>
      <c r="S55" s="220"/>
    </row>
    <row r="56" spans="1:19" s="109" customFormat="1" ht="9" customHeight="1" x14ac:dyDescent="0.35">
      <c r="A56" s="220"/>
      <c r="B56" s="221"/>
      <c r="C56" s="222"/>
      <c r="F56" s="223"/>
      <c r="G56" s="116"/>
      <c r="H56" s="116"/>
      <c r="I56" s="116"/>
      <c r="J56" s="116"/>
      <c r="K56" s="116"/>
      <c r="L56" s="116"/>
      <c r="M56" s="116"/>
      <c r="N56" s="116"/>
      <c r="O56" s="116"/>
      <c r="P56" s="219"/>
      <c r="Q56" s="224"/>
      <c r="R56" s="220"/>
      <c r="S56" s="220"/>
    </row>
    <row r="57" spans="1:19" ht="15" customHeight="1" x14ac:dyDescent="0.35">
      <c r="A57" s="160"/>
      <c r="B57" s="62"/>
      <c r="C57" s="171"/>
      <c r="D57" s="459" t="s">
        <v>308</v>
      </c>
      <c r="E57" s="459"/>
      <c r="F57" s="161" t="s">
        <v>259</v>
      </c>
      <c r="G57" s="186" t="s">
        <v>439</v>
      </c>
      <c r="P57" s="172"/>
      <c r="Q57" s="63"/>
      <c r="R57" s="160"/>
      <c r="S57" s="160"/>
    </row>
    <row r="58" spans="1:19" ht="9" customHeight="1" x14ac:dyDescent="0.35">
      <c r="A58" s="160"/>
      <c r="B58" s="62"/>
      <c r="C58" s="171"/>
      <c r="D58" s="467"/>
      <c r="E58" s="467"/>
      <c r="P58" s="172"/>
      <c r="Q58" s="63"/>
      <c r="R58" s="160"/>
      <c r="S58" s="160"/>
    </row>
    <row r="59" spans="1:19" ht="15" customHeight="1" x14ac:dyDescent="0.35">
      <c r="A59" s="160"/>
      <c r="B59" s="62"/>
      <c r="C59" s="171"/>
      <c r="G59" s="478" t="s">
        <v>457</v>
      </c>
      <c r="H59" s="478"/>
      <c r="I59" s="483" t="str">
        <f>IF('SME - SMECare'!G92="Please Enter Value","-",'SME - SMECare'!G92)</f>
        <v>-</v>
      </c>
      <c r="J59" s="483"/>
      <c r="P59" s="172"/>
      <c r="Q59" s="63"/>
      <c r="R59" s="160"/>
      <c r="S59" s="160"/>
    </row>
    <row r="60" spans="1:19" ht="15" customHeight="1" x14ac:dyDescent="0.35">
      <c r="A60" s="160"/>
      <c r="B60" s="62"/>
      <c r="C60" s="171"/>
      <c r="G60" s="478" t="s">
        <v>458</v>
      </c>
      <c r="H60" s="478"/>
      <c r="I60" s="483" t="str">
        <f>IF('SME - SMECare'!G94="Please Enter Value","-",'SME - SMECare'!G94)</f>
        <v>-</v>
      </c>
      <c r="J60" s="483"/>
      <c r="P60" s="172"/>
      <c r="Q60" s="63"/>
      <c r="R60" s="160"/>
      <c r="S60" s="160"/>
    </row>
    <row r="61" spans="1:19" ht="15" customHeight="1" x14ac:dyDescent="0.35">
      <c r="A61" s="160"/>
      <c r="B61" s="62"/>
      <c r="C61" s="171"/>
      <c r="G61" s="478" t="s">
        <v>455</v>
      </c>
      <c r="H61" s="478"/>
      <c r="I61" s="483" t="str">
        <f>IF('SME - SMECare'!G96="Please Enter Value","-",'SME - SMECare'!G96)</f>
        <v>-</v>
      </c>
      <c r="J61" s="483"/>
      <c r="P61" s="172"/>
      <c r="Q61" s="63"/>
      <c r="R61" s="160"/>
      <c r="S61" s="160"/>
    </row>
    <row r="62" spans="1:19" ht="15" customHeight="1" x14ac:dyDescent="0.35">
      <c r="A62" s="160"/>
      <c r="B62" s="62"/>
      <c r="C62" s="171"/>
      <c r="G62" s="478" t="s">
        <v>459</v>
      </c>
      <c r="H62" s="478"/>
      <c r="I62" s="483" t="str">
        <f>IF('SME - SMECare'!G98="Please Enter Value","-",'SME - SMECare'!G98)</f>
        <v>-</v>
      </c>
      <c r="J62" s="483"/>
      <c r="P62" s="172"/>
      <c r="Q62" s="63"/>
      <c r="R62" s="160"/>
      <c r="S62" s="160"/>
    </row>
    <row r="63" spans="1:19" ht="15" customHeight="1" x14ac:dyDescent="0.35">
      <c r="A63" s="160"/>
      <c r="B63" s="62"/>
      <c r="C63" s="171"/>
      <c r="G63" s="459" t="s">
        <v>460</v>
      </c>
      <c r="H63" s="459"/>
      <c r="I63" s="483">
        <f>SUM(I59:J62)</f>
        <v>0</v>
      </c>
      <c r="J63" s="483"/>
      <c r="P63" s="172"/>
      <c r="Q63" s="63"/>
      <c r="R63" s="160"/>
      <c r="S63" s="160"/>
    </row>
    <row r="64" spans="1:19" ht="9" customHeight="1" x14ac:dyDescent="0.35">
      <c r="A64" s="160"/>
      <c r="B64" s="62"/>
      <c r="C64" s="171"/>
      <c r="P64" s="172"/>
      <c r="Q64" s="63"/>
      <c r="R64" s="160"/>
      <c r="S64" s="160"/>
    </row>
    <row r="65" spans="1:19" ht="15" customHeight="1" x14ac:dyDescent="0.35">
      <c r="A65" s="160"/>
      <c r="B65" s="62"/>
      <c r="C65" s="171"/>
      <c r="G65" s="186" t="s">
        <v>461</v>
      </c>
      <c r="P65" s="172"/>
      <c r="Q65" s="63"/>
      <c r="R65" s="160"/>
      <c r="S65" s="160"/>
    </row>
    <row r="66" spans="1:19" ht="9" customHeight="1" x14ac:dyDescent="0.35">
      <c r="A66" s="160"/>
      <c r="B66" s="62"/>
      <c r="C66" s="171"/>
      <c r="P66" s="172"/>
      <c r="Q66" s="63"/>
      <c r="R66" s="160"/>
      <c r="S66" s="160"/>
    </row>
    <row r="67" spans="1:19" ht="15" customHeight="1" x14ac:dyDescent="0.35">
      <c r="A67" s="160"/>
      <c r="B67" s="62"/>
      <c r="C67" s="171"/>
      <c r="G67" s="478" t="s">
        <v>457</v>
      </c>
      <c r="H67" s="478"/>
      <c r="I67" s="483" t="str">
        <f>IF('SME - SMECare'!G197="Please Enter Value","-",'SME - SMECare'!G197)</f>
        <v>Not Applicable</v>
      </c>
      <c r="J67" s="483"/>
      <c r="P67" s="172"/>
      <c r="Q67" s="63"/>
      <c r="R67" s="160"/>
      <c r="S67" s="160"/>
    </row>
    <row r="68" spans="1:19" ht="15" customHeight="1" x14ac:dyDescent="0.35">
      <c r="A68" s="160"/>
      <c r="B68" s="62"/>
      <c r="C68" s="171"/>
      <c r="G68" s="478" t="s">
        <v>458</v>
      </c>
      <c r="H68" s="478"/>
      <c r="I68" s="483" t="str">
        <f>IF('SME - SMECare'!G199="Please Enter Value","-",'SME - SMECare'!G199)</f>
        <v>Not Applicable</v>
      </c>
      <c r="J68" s="483"/>
      <c r="P68" s="172"/>
      <c r="Q68" s="63"/>
      <c r="R68" s="160"/>
      <c r="S68" s="160"/>
    </row>
    <row r="69" spans="1:19" ht="15" customHeight="1" x14ac:dyDescent="0.35">
      <c r="A69" s="160"/>
      <c r="B69" s="62"/>
      <c r="C69" s="171"/>
      <c r="G69" s="478" t="s">
        <v>455</v>
      </c>
      <c r="H69" s="478"/>
      <c r="I69" s="483" t="str">
        <f>IF('SME - SMECare'!G201="Please Enter Value","-",'SME - SMECare'!G201)</f>
        <v>Not Applicable</v>
      </c>
      <c r="J69" s="483"/>
      <c r="P69" s="172"/>
      <c r="Q69" s="63"/>
      <c r="R69" s="160"/>
      <c r="S69" s="160"/>
    </row>
    <row r="70" spans="1:19" ht="15" customHeight="1" x14ac:dyDescent="0.35">
      <c r="A70" s="160"/>
      <c r="B70" s="62"/>
      <c r="C70" s="171"/>
      <c r="G70" s="478" t="s">
        <v>459</v>
      </c>
      <c r="H70" s="478"/>
      <c r="I70" s="483" t="str">
        <f>IF('SME - SMECare'!G203="Please Enter Value","-",'SME - SMECare'!G203)</f>
        <v>Not Applicable</v>
      </c>
      <c r="J70" s="483"/>
      <c r="P70" s="172"/>
      <c r="Q70" s="63"/>
      <c r="R70" s="160"/>
      <c r="S70" s="160"/>
    </row>
    <row r="71" spans="1:19" ht="15" customHeight="1" x14ac:dyDescent="0.35">
      <c r="A71" s="160"/>
      <c r="B71" s="62"/>
      <c r="C71" s="171"/>
      <c r="E71" s="67"/>
      <c r="F71" s="187"/>
      <c r="G71" s="459" t="s">
        <v>460</v>
      </c>
      <c r="H71" s="459"/>
      <c r="I71" s="483">
        <f>SUM(I67:J70)</f>
        <v>0</v>
      </c>
      <c r="J71" s="483"/>
      <c r="K71" s="67"/>
      <c r="L71" s="67"/>
      <c r="M71" s="87"/>
      <c r="N71" s="67"/>
      <c r="O71" s="67"/>
      <c r="P71" s="188"/>
      <c r="Q71" s="63"/>
      <c r="R71" s="160"/>
      <c r="S71" s="160"/>
    </row>
    <row r="72" spans="1:19" ht="9" customHeight="1" x14ac:dyDescent="0.35">
      <c r="A72" s="160"/>
      <c r="B72" s="62"/>
      <c r="C72" s="171"/>
      <c r="E72" s="67"/>
      <c r="F72" s="187"/>
      <c r="K72" s="67"/>
      <c r="L72" s="67"/>
      <c r="M72" s="87"/>
      <c r="N72" s="67"/>
      <c r="O72" s="67"/>
      <c r="P72" s="188"/>
      <c r="Q72" s="63"/>
      <c r="R72" s="160"/>
      <c r="S72" s="160"/>
    </row>
    <row r="73" spans="1:19" ht="15" customHeight="1" x14ac:dyDescent="0.35">
      <c r="A73" s="160"/>
      <c r="B73" s="62"/>
      <c r="C73" s="171"/>
      <c r="D73" s="67"/>
      <c r="E73" s="67"/>
      <c r="F73" s="187"/>
      <c r="G73" s="186" t="s">
        <v>462</v>
      </c>
      <c r="K73" s="67"/>
      <c r="L73" s="67"/>
      <c r="M73" s="87"/>
      <c r="N73" s="67"/>
      <c r="O73" s="67"/>
      <c r="P73" s="188"/>
      <c r="Q73" s="63"/>
      <c r="R73" s="160"/>
      <c r="S73" s="160"/>
    </row>
    <row r="74" spans="1:19" ht="9" customHeight="1" x14ac:dyDescent="0.35">
      <c r="A74" s="160"/>
      <c r="B74" s="62"/>
      <c r="C74" s="171"/>
      <c r="D74" s="67"/>
      <c r="E74" s="67"/>
      <c r="F74" s="187"/>
      <c r="K74" s="67"/>
      <c r="L74" s="67"/>
      <c r="M74" s="87"/>
      <c r="N74" s="67"/>
      <c r="O74" s="67"/>
      <c r="P74" s="188"/>
      <c r="Q74" s="63"/>
      <c r="R74" s="160"/>
      <c r="S74" s="160"/>
    </row>
    <row r="75" spans="1:19" ht="15" customHeight="1" x14ac:dyDescent="0.35">
      <c r="A75" s="160"/>
      <c r="B75" s="62"/>
      <c r="C75" s="171"/>
      <c r="G75" s="478" t="s">
        <v>457</v>
      </c>
      <c r="H75" s="478"/>
      <c r="I75" s="483" t="str">
        <f>IF('SME - SMECare'!G304="Please Enter Value","-",'SME - SMECare'!G304)</f>
        <v>Not Applicable</v>
      </c>
      <c r="J75" s="483"/>
      <c r="P75" s="172"/>
      <c r="Q75" s="63"/>
      <c r="R75" s="160"/>
      <c r="S75" s="160"/>
    </row>
    <row r="76" spans="1:19" ht="15" customHeight="1" x14ac:dyDescent="0.35">
      <c r="A76" s="160"/>
      <c r="B76" s="62"/>
      <c r="C76" s="171"/>
      <c r="G76" s="478" t="s">
        <v>458</v>
      </c>
      <c r="H76" s="478"/>
      <c r="I76" s="483" t="str">
        <f>IF('SME - SMECare'!G306="Please Enter Value","-",'SME - SMECare'!G306)</f>
        <v>Not Applicable</v>
      </c>
      <c r="J76" s="483"/>
      <c r="P76" s="172"/>
      <c r="Q76" s="63"/>
      <c r="R76" s="160"/>
      <c r="S76" s="160"/>
    </row>
    <row r="77" spans="1:19" ht="15" customHeight="1" x14ac:dyDescent="0.35">
      <c r="A77" s="160"/>
      <c r="B77" s="62"/>
      <c r="C77" s="171"/>
      <c r="G77" s="478" t="s">
        <v>455</v>
      </c>
      <c r="H77" s="478"/>
      <c r="I77" s="483" t="str">
        <f>IF('SME - SMECare'!G308="Please Enter Value","-",'SME - SMECare'!G308)</f>
        <v>Not Applicable</v>
      </c>
      <c r="J77" s="483"/>
      <c r="P77" s="172"/>
      <c r="Q77" s="63"/>
      <c r="R77" s="160"/>
      <c r="S77" s="160"/>
    </row>
    <row r="78" spans="1:19" ht="15" customHeight="1" x14ac:dyDescent="0.35">
      <c r="A78" s="160"/>
      <c r="B78" s="62"/>
      <c r="C78" s="171"/>
      <c r="G78" s="478" t="s">
        <v>459</v>
      </c>
      <c r="H78" s="478"/>
      <c r="I78" s="483" t="str">
        <f>IF('SME - SMECare'!G310="Please Enter Value","-",'SME - SMECare'!G310)</f>
        <v>Not Applicable</v>
      </c>
      <c r="J78" s="483"/>
      <c r="P78" s="172"/>
      <c r="Q78" s="63"/>
      <c r="R78" s="160"/>
      <c r="S78" s="160"/>
    </row>
    <row r="79" spans="1:19" ht="15" customHeight="1" x14ac:dyDescent="0.35">
      <c r="A79" s="160"/>
      <c r="B79" s="62"/>
      <c r="C79" s="171"/>
      <c r="G79" s="459" t="s">
        <v>460</v>
      </c>
      <c r="H79" s="459"/>
      <c r="I79" s="483">
        <f>SUM(I75:J78)</f>
        <v>0</v>
      </c>
      <c r="J79" s="483"/>
      <c r="P79" s="172"/>
      <c r="Q79" s="63"/>
      <c r="R79" s="160"/>
      <c r="S79" s="160"/>
    </row>
    <row r="80" spans="1:19" ht="9" customHeight="1" x14ac:dyDescent="0.35">
      <c r="A80" s="160"/>
      <c r="B80" s="62"/>
      <c r="C80" s="171"/>
      <c r="P80" s="172"/>
      <c r="Q80" s="63"/>
      <c r="R80" s="160"/>
      <c r="S80" s="160"/>
    </row>
    <row r="81" spans="1:19" ht="15" customHeight="1" x14ac:dyDescent="0.35">
      <c r="A81" s="160"/>
      <c r="B81" s="62"/>
      <c r="C81" s="171"/>
      <c r="G81" s="186" t="s">
        <v>463</v>
      </c>
      <c r="P81" s="172"/>
      <c r="Q81" s="63"/>
      <c r="R81" s="160"/>
      <c r="S81" s="160"/>
    </row>
    <row r="82" spans="1:19" ht="9" customHeight="1" x14ac:dyDescent="0.35">
      <c r="A82" s="160"/>
      <c r="B82" s="62"/>
      <c r="C82" s="171"/>
      <c r="P82" s="172"/>
      <c r="Q82" s="63"/>
      <c r="R82" s="160"/>
      <c r="S82" s="160"/>
    </row>
    <row r="83" spans="1:19" ht="15" customHeight="1" x14ac:dyDescent="0.35">
      <c r="A83" s="160"/>
      <c r="B83" s="62"/>
      <c r="C83" s="171"/>
      <c r="G83" s="478" t="s">
        <v>457</v>
      </c>
      <c r="H83" s="478"/>
      <c r="I83" s="483" t="str">
        <f>IF('SME - SMECare'!G410="Please Enter Value","-",'SME - SMECare'!G410)</f>
        <v>Not Applicable</v>
      </c>
      <c r="J83" s="483"/>
      <c r="P83" s="172"/>
      <c r="Q83" s="63"/>
      <c r="R83" s="160"/>
      <c r="S83" s="160"/>
    </row>
    <row r="84" spans="1:19" ht="15" customHeight="1" x14ac:dyDescent="0.35">
      <c r="A84" s="160"/>
      <c r="B84" s="62"/>
      <c r="C84" s="171"/>
      <c r="G84" s="478" t="s">
        <v>458</v>
      </c>
      <c r="H84" s="478"/>
      <c r="I84" s="483" t="str">
        <f>IF('SME - SMECare'!G412="Please Enter Value","-",'SME - SMECare'!G412)</f>
        <v>Not Applicable</v>
      </c>
      <c r="J84" s="483"/>
      <c r="P84" s="172"/>
      <c r="Q84" s="63"/>
      <c r="R84" s="160"/>
      <c r="S84" s="160"/>
    </row>
    <row r="85" spans="1:19" ht="15" customHeight="1" x14ac:dyDescent="0.35">
      <c r="A85" s="160"/>
      <c r="B85" s="62"/>
      <c r="C85" s="171"/>
      <c r="G85" s="478" t="s">
        <v>455</v>
      </c>
      <c r="H85" s="478"/>
      <c r="I85" s="483" t="str">
        <f>IF('SME - SMECare'!G414="Please Enter Value","-",'SME - SMECare'!G414)</f>
        <v>Not Applicable</v>
      </c>
      <c r="J85" s="483"/>
      <c r="P85" s="172"/>
      <c r="Q85" s="63"/>
      <c r="R85" s="160"/>
      <c r="S85" s="160"/>
    </row>
    <row r="86" spans="1:19" ht="15" customHeight="1" x14ac:dyDescent="0.35">
      <c r="A86" s="160"/>
      <c r="B86" s="62"/>
      <c r="C86" s="171"/>
      <c r="G86" s="478" t="s">
        <v>459</v>
      </c>
      <c r="H86" s="478"/>
      <c r="I86" s="483" t="str">
        <f>IF('SME - SMECare'!G416="Please Enter Value","-",'SME - SMECare'!G416)</f>
        <v>Not Applicable</v>
      </c>
      <c r="J86" s="483"/>
      <c r="P86" s="172"/>
      <c r="Q86" s="63"/>
      <c r="R86" s="160"/>
      <c r="S86" s="160"/>
    </row>
    <row r="87" spans="1:19" ht="15" customHeight="1" x14ac:dyDescent="0.35">
      <c r="A87" s="160"/>
      <c r="B87" s="62"/>
      <c r="C87" s="171"/>
      <c r="G87" s="459" t="s">
        <v>460</v>
      </c>
      <c r="H87" s="459"/>
      <c r="I87" s="483">
        <f>SUM(I83:J86)</f>
        <v>0</v>
      </c>
      <c r="J87" s="483"/>
      <c r="P87" s="172"/>
      <c r="Q87" s="63"/>
      <c r="R87" s="160"/>
      <c r="S87" s="160"/>
    </row>
    <row r="88" spans="1:19" ht="9" customHeight="1" x14ac:dyDescent="0.35">
      <c r="A88" s="160"/>
      <c r="B88" s="62"/>
      <c r="C88" s="171"/>
      <c r="P88" s="172"/>
      <c r="Q88" s="63"/>
      <c r="R88" s="160"/>
      <c r="S88" s="160"/>
    </row>
    <row r="89" spans="1:19" ht="15" customHeight="1" x14ac:dyDescent="0.35">
      <c r="A89" s="160"/>
      <c r="B89" s="62"/>
      <c r="C89" s="171"/>
      <c r="G89" s="186" t="s">
        <v>464</v>
      </c>
      <c r="P89" s="172"/>
      <c r="Q89" s="63"/>
      <c r="R89" s="160"/>
      <c r="S89" s="160"/>
    </row>
    <row r="90" spans="1:19" ht="9" customHeight="1" x14ac:dyDescent="0.35">
      <c r="A90" s="160"/>
      <c r="B90" s="62"/>
      <c r="C90" s="171"/>
      <c r="P90" s="172"/>
      <c r="Q90" s="63"/>
      <c r="R90" s="160"/>
      <c r="S90" s="160"/>
    </row>
    <row r="91" spans="1:19" ht="15" customHeight="1" x14ac:dyDescent="0.35">
      <c r="A91" s="160"/>
      <c r="B91" s="62"/>
      <c r="C91" s="171"/>
      <c r="G91" s="478" t="s">
        <v>457</v>
      </c>
      <c r="H91" s="478"/>
      <c r="I91" s="483" t="str">
        <f>IF('SME - SMECare'!G516="Please Enter Value","-",'SME - SMECare'!G516)</f>
        <v>Not Applicable</v>
      </c>
      <c r="J91" s="483"/>
      <c r="P91" s="172"/>
      <c r="Q91" s="63"/>
      <c r="R91" s="160"/>
      <c r="S91" s="160"/>
    </row>
    <row r="92" spans="1:19" ht="15" customHeight="1" x14ac:dyDescent="0.35">
      <c r="A92" s="160"/>
      <c r="B92" s="62"/>
      <c r="C92" s="171"/>
      <c r="G92" s="478" t="s">
        <v>458</v>
      </c>
      <c r="H92" s="478"/>
      <c r="I92" s="483" t="str">
        <f>IF('SME - SMECare'!G518="Please Enter Value","-",'SME - SMECare'!G518)</f>
        <v>Not Applicable</v>
      </c>
      <c r="J92" s="483"/>
      <c r="P92" s="172"/>
      <c r="Q92" s="63"/>
      <c r="R92" s="160"/>
      <c r="S92" s="160"/>
    </row>
    <row r="93" spans="1:19" ht="15" customHeight="1" x14ac:dyDescent="0.35">
      <c r="A93" s="160"/>
      <c r="B93" s="62"/>
      <c r="C93" s="171"/>
      <c r="G93" s="478" t="s">
        <v>455</v>
      </c>
      <c r="H93" s="478"/>
      <c r="I93" s="483" t="str">
        <f>IF('SME - SMECare'!G520="Please Enter Value","-",'SME - SMECare'!G520)</f>
        <v>Not Applicable</v>
      </c>
      <c r="J93" s="483"/>
      <c r="P93" s="172"/>
      <c r="Q93" s="63"/>
      <c r="R93" s="160"/>
      <c r="S93" s="160"/>
    </row>
    <row r="94" spans="1:19" ht="15" customHeight="1" x14ac:dyDescent="0.35">
      <c r="A94" s="160"/>
      <c r="B94" s="62"/>
      <c r="C94" s="171"/>
      <c r="G94" s="478" t="s">
        <v>459</v>
      </c>
      <c r="H94" s="478"/>
      <c r="I94" s="483" t="str">
        <f>IF('SME - SMECare'!G522="Please Enter Value","-",'SME - SMECare'!G522)</f>
        <v>Not Applicable</v>
      </c>
      <c r="J94" s="483"/>
      <c r="P94" s="172"/>
      <c r="Q94" s="63"/>
      <c r="R94" s="160"/>
      <c r="S94" s="160"/>
    </row>
    <row r="95" spans="1:19" ht="15" customHeight="1" x14ac:dyDescent="0.35">
      <c r="A95" s="160"/>
      <c r="B95" s="62"/>
      <c r="C95" s="171"/>
      <c r="G95" s="459" t="s">
        <v>460</v>
      </c>
      <c r="H95" s="459"/>
      <c r="I95" s="483">
        <f>SUM(I91:J94)</f>
        <v>0</v>
      </c>
      <c r="J95" s="483"/>
      <c r="P95" s="172"/>
      <c r="Q95" s="63"/>
      <c r="R95" s="160"/>
      <c r="S95" s="160"/>
    </row>
    <row r="96" spans="1:19" ht="9" customHeight="1" x14ac:dyDescent="0.35">
      <c r="A96" s="160"/>
      <c r="B96" s="62"/>
      <c r="C96" s="171"/>
      <c r="P96" s="172"/>
      <c r="Q96" s="63"/>
      <c r="R96" s="160"/>
      <c r="S96" s="160"/>
    </row>
    <row r="97" spans="1:19" ht="15" customHeight="1" x14ac:dyDescent="0.35">
      <c r="A97" s="160"/>
      <c r="B97" s="62"/>
      <c r="C97" s="171"/>
      <c r="D97" s="459" t="s">
        <v>320</v>
      </c>
      <c r="E97" s="459"/>
      <c r="F97" s="161" t="s">
        <v>259</v>
      </c>
      <c r="G97" s="189" t="s">
        <v>465</v>
      </c>
      <c r="P97" s="172"/>
      <c r="Q97" s="63"/>
      <c r="R97" s="160"/>
      <c r="S97" s="160"/>
    </row>
    <row r="98" spans="1:19" ht="15" customHeight="1" x14ac:dyDescent="0.35">
      <c r="A98" s="160"/>
      <c r="B98" s="62"/>
      <c r="C98" s="171"/>
      <c r="D98" s="467"/>
      <c r="E98" s="467"/>
      <c r="G98" s="58" t="s">
        <v>466</v>
      </c>
      <c r="P98" s="172"/>
      <c r="Q98" s="63"/>
      <c r="R98" s="160"/>
      <c r="S98" s="160"/>
    </row>
    <row r="99" spans="1:19" ht="9" customHeight="1" x14ac:dyDescent="0.35">
      <c r="A99" s="160"/>
      <c r="B99" s="62"/>
      <c r="C99" s="171"/>
      <c r="P99" s="172"/>
      <c r="Q99" s="63"/>
      <c r="R99" s="160"/>
      <c r="S99" s="160"/>
    </row>
    <row r="100" spans="1:19" ht="15" customHeight="1" x14ac:dyDescent="0.35">
      <c r="A100" s="160"/>
      <c r="B100" s="62"/>
      <c r="C100" s="171"/>
      <c r="G100" s="190" t="s">
        <v>467</v>
      </c>
      <c r="P100" s="172"/>
      <c r="Q100" s="63"/>
      <c r="R100" s="160"/>
      <c r="S100" s="160"/>
    </row>
    <row r="101" spans="1:19" ht="15" customHeight="1" x14ac:dyDescent="0.35">
      <c r="A101" s="160"/>
      <c r="B101" s="62"/>
      <c r="C101" s="171"/>
      <c r="G101" s="58" t="s">
        <v>468</v>
      </c>
      <c r="P101" s="172"/>
      <c r="Q101" s="63"/>
      <c r="R101" s="160"/>
      <c r="S101" s="160"/>
    </row>
    <row r="102" spans="1:19" ht="9" customHeight="1" x14ac:dyDescent="0.35">
      <c r="A102" s="160"/>
      <c r="B102" s="62"/>
      <c r="C102" s="171"/>
      <c r="P102" s="172"/>
      <c r="Q102" s="63"/>
      <c r="R102" s="160"/>
      <c r="S102" s="160"/>
    </row>
    <row r="103" spans="1:19" ht="15" customHeight="1" x14ac:dyDescent="0.35">
      <c r="A103" s="160"/>
      <c r="B103" s="62"/>
      <c r="C103" s="171"/>
      <c r="D103" s="459" t="s">
        <v>327</v>
      </c>
      <c r="E103" s="459"/>
      <c r="F103" s="161" t="s">
        <v>259</v>
      </c>
      <c r="G103" s="478" t="s">
        <v>469</v>
      </c>
      <c r="H103" s="478"/>
      <c r="I103" s="478" t="s">
        <v>470</v>
      </c>
      <c r="J103" s="478"/>
      <c r="K103" s="478"/>
      <c r="L103" s="478"/>
      <c r="M103" s="478"/>
      <c r="N103" s="478"/>
      <c r="P103" s="172"/>
      <c r="Q103" s="63"/>
      <c r="R103" s="160"/>
      <c r="S103" s="160"/>
    </row>
    <row r="104" spans="1:19" ht="15" customHeight="1" x14ac:dyDescent="0.35">
      <c r="A104" s="160"/>
      <c r="B104" s="62"/>
      <c r="C104" s="171"/>
      <c r="D104" s="478"/>
      <c r="E104" s="478"/>
      <c r="G104" s="478" t="s">
        <v>471</v>
      </c>
      <c r="H104" s="478"/>
      <c r="I104" s="483">
        <f>'SME - SMECare'!I623</f>
        <v>0</v>
      </c>
      <c r="J104" s="483"/>
      <c r="K104" s="483"/>
      <c r="L104" s="483"/>
      <c r="M104" s="483"/>
      <c r="N104" s="483"/>
      <c r="P104" s="172"/>
      <c r="Q104" s="63"/>
      <c r="R104" s="160"/>
      <c r="S104" s="160"/>
    </row>
    <row r="105" spans="1:19" ht="15" customHeight="1" x14ac:dyDescent="0.35">
      <c r="A105" s="160"/>
      <c r="B105" s="62"/>
      <c r="C105" s="171"/>
      <c r="G105" s="478" t="s">
        <v>472</v>
      </c>
      <c r="H105" s="478"/>
      <c r="I105" s="483" t="str">
        <f>IF('SME - SMECare'!P606=TRUE,"Worldwide","Vietnam")</f>
        <v>Vietnam</v>
      </c>
      <c r="J105" s="483"/>
      <c r="K105" s="483"/>
      <c r="L105" s="483"/>
      <c r="M105" s="483"/>
      <c r="N105" s="483"/>
      <c r="P105" s="172"/>
      <c r="Q105" s="63"/>
      <c r="R105" s="160"/>
      <c r="S105" s="160"/>
    </row>
    <row r="106" spans="1:19" ht="15" customHeight="1" x14ac:dyDescent="0.35">
      <c r="A106" s="160"/>
      <c r="B106" s="62"/>
      <c r="C106" s="171"/>
      <c r="G106" s="478" t="s">
        <v>473</v>
      </c>
      <c r="H106" s="478"/>
      <c r="I106" s="478" t="s">
        <v>474</v>
      </c>
      <c r="J106" s="478"/>
      <c r="K106" s="478"/>
      <c r="L106" s="478"/>
      <c r="M106" s="478"/>
      <c r="N106" s="478"/>
      <c r="P106" s="172"/>
      <c r="Q106" s="63"/>
      <c r="R106" s="160"/>
      <c r="S106" s="160"/>
    </row>
    <row r="107" spans="1:19" ht="9" customHeight="1" x14ac:dyDescent="0.35">
      <c r="A107" s="160"/>
      <c r="B107" s="62"/>
      <c r="C107" s="173"/>
      <c r="D107" s="174"/>
      <c r="E107" s="174"/>
      <c r="F107" s="175"/>
      <c r="G107" s="174"/>
      <c r="H107" s="174"/>
      <c r="I107" s="174"/>
      <c r="J107" s="174"/>
      <c r="K107" s="174"/>
      <c r="L107" s="174"/>
      <c r="M107" s="176"/>
      <c r="N107" s="174"/>
      <c r="O107" s="174"/>
      <c r="P107" s="177"/>
      <c r="Q107" s="63"/>
      <c r="R107" s="160"/>
      <c r="S107" s="160"/>
    </row>
    <row r="108" spans="1:19" ht="9" customHeight="1" x14ac:dyDescent="0.35">
      <c r="A108" s="160"/>
      <c r="B108" s="62"/>
      <c r="C108" s="178"/>
      <c r="D108" s="179"/>
      <c r="E108" s="179"/>
      <c r="F108" s="180"/>
      <c r="G108" s="179"/>
      <c r="H108" s="179"/>
      <c r="I108" s="179"/>
      <c r="J108" s="179"/>
      <c r="K108" s="179"/>
      <c r="L108" s="179"/>
      <c r="M108" s="181"/>
      <c r="N108" s="179"/>
      <c r="O108" s="179"/>
      <c r="P108" s="182"/>
      <c r="Q108" s="63"/>
      <c r="R108" s="160"/>
      <c r="S108" s="160"/>
    </row>
    <row r="109" spans="1:19" ht="15" customHeight="1" x14ac:dyDescent="0.35">
      <c r="A109" s="160"/>
      <c r="B109" s="62"/>
      <c r="C109" s="471" t="s">
        <v>475</v>
      </c>
      <c r="D109" s="472"/>
      <c r="E109" s="472"/>
      <c r="P109" s="172"/>
      <c r="Q109" s="63"/>
      <c r="R109" s="160"/>
      <c r="S109" s="160"/>
    </row>
    <row r="110" spans="1:19" ht="9" customHeight="1" x14ac:dyDescent="0.35">
      <c r="A110" s="160"/>
      <c r="B110" s="62"/>
      <c r="C110" s="171"/>
      <c r="P110" s="172"/>
      <c r="Q110" s="63"/>
      <c r="R110" s="160"/>
      <c r="S110" s="160"/>
    </row>
    <row r="111" spans="1:19" ht="15" customHeight="1" x14ac:dyDescent="0.35">
      <c r="A111" s="160"/>
      <c r="B111" s="62"/>
      <c r="C111" s="171"/>
      <c r="D111" s="186" t="s">
        <v>335</v>
      </c>
      <c r="F111" s="161" t="s">
        <v>259</v>
      </c>
      <c r="G111" s="481" t="s">
        <v>476</v>
      </c>
      <c r="H111" s="481"/>
      <c r="I111" s="481"/>
      <c r="J111" s="481"/>
      <c r="K111" s="481"/>
      <c r="L111" s="481"/>
      <c r="M111" s="481"/>
      <c r="N111" s="481"/>
      <c r="O111" s="481"/>
      <c r="P111" s="482"/>
      <c r="Q111" s="63"/>
      <c r="R111" s="160"/>
      <c r="S111" s="160"/>
    </row>
    <row r="112" spans="1:19" ht="15" customHeight="1" x14ac:dyDescent="0.35">
      <c r="A112" s="160"/>
      <c r="B112" s="62"/>
      <c r="C112" s="171"/>
      <c r="D112" s="190"/>
      <c r="G112" s="481"/>
      <c r="H112" s="481"/>
      <c r="I112" s="481"/>
      <c r="J112" s="481"/>
      <c r="K112" s="481"/>
      <c r="L112" s="481"/>
      <c r="M112" s="481"/>
      <c r="N112" s="481"/>
      <c r="O112" s="481"/>
      <c r="P112" s="482"/>
      <c r="Q112" s="63"/>
      <c r="R112" s="160"/>
      <c r="S112" s="160"/>
    </row>
    <row r="113" spans="1:19" ht="15" customHeight="1" x14ac:dyDescent="0.35">
      <c r="A113" s="160"/>
      <c r="B113" s="62"/>
      <c r="C113" s="171"/>
      <c r="G113" s="481"/>
      <c r="H113" s="481"/>
      <c r="I113" s="481"/>
      <c r="J113" s="481"/>
      <c r="K113" s="481"/>
      <c r="L113" s="481"/>
      <c r="M113" s="481"/>
      <c r="N113" s="481"/>
      <c r="O113" s="481"/>
      <c r="P113" s="482"/>
      <c r="Q113" s="63"/>
      <c r="R113" s="160"/>
      <c r="S113" s="160"/>
    </row>
    <row r="114" spans="1:19" ht="9" customHeight="1" x14ac:dyDescent="0.35">
      <c r="A114" s="160"/>
      <c r="B114" s="62"/>
      <c r="C114" s="171"/>
      <c r="G114" s="461" t="s">
        <v>477</v>
      </c>
      <c r="H114" s="461"/>
      <c r="I114" s="461"/>
      <c r="J114" s="461"/>
      <c r="K114" s="461"/>
      <c r="L114" s="461"/>
      <c r="M114" s="461"/>
      <c r="N114" s="461"/>
      <c r="O114" s="461"/>
      <c r="P114" s="462"/>
      <c r="Q114" s="63"/>
      <c r="R114" s="160"/>
      <c r="S114" s="160"/>
    </row>
    <row r="115" spans="1:19" ht="15" customHeight="1" x14ac:dyDescent="0.35">
      <c r="A115" s="160"/>
      <c r="B115" s="62"/>
      <c r="C115" s="171"/>
      <c r="G115" s="461"/>
      <c r="H115" s="461"/>
      <c r="I115" s="461"/>
      <c r="J115" s="461"/>
      <c r="K115" s="461"/>
      <c r="L115" s="461"/>
      <c r="M115" s="461"/>
      <c r="N115" s="461"/>
      <c r="O115" s="461"/>
      <c r="P115" s="462"/>
      <c r="Q115" s="63"/>
      <c r="R115" s="160"/>
      <c r="S115" s="160"/>
    </row>
    <row r="116" spans="1:19" ht="15" customHeight="1" x14ac:dyDescent="0.35">
      <c r="A116" s="160"/>
      <c r="B116" s="62"/>
      <c r="C116" s="171"/>
      <c r="G116" s="461"/>
      <c r="H116" s="461"/>
      <c r="I116" s="461"/>
      <c r="J116" s="461"/>
      <c r="K116" s="461"/>
      <c r="L116" s="461"/>
      <c r="M116" s="461"/>
      <c r="N116" s="461"/>
      <c r="O116" s="461"/>
      <c r="P116" s="462"/>
      <c r="Q116" s="63"/>
      <c r="R116" s="160"/>
      <c r="S116" s="160"/>
    </row>
    <row r="117" spans="1:19" ht="9" customHeight="1" x14ac:dyDescent="0.35">
      <c r="A117" s="160"/>
      <c r="B117" s="62"/>
      <c r="C117" s="171"/>
      <c r="P117" s="172"/>
      <c r="Q117" s="63"/>
      <c r="R117" s="160"/>
      <c r="S117" s="160"/>
    </row>
    <row r="118" spans="1:19" ht="15" customHeight="1" x14ac:dyDescent="0.35">
      <c r="A118" s="160"/>
      <c r="B118" s="62"/>
      <c r="C118" s="171"/>
      <c r="D118" s="186" t="s">
        <v>339</v>
      </c>
      <c r="F118" s="161" t="s">
        <v>259</v>
      </c>
      <c r="G118" s="461" t="s">
        <v>478</v>
      </c>
      <c r="H118" s="461"/>
      <c r="I118" s="461"/>
      <c r="J118" s="461"/>
      <c r="K118" s="461"/>
      <c r="L118" s="461"/>
      <c r="M118" s="461"/>
      <c r="N118" s="461"/>
      <c r="O118" s="461"/>
      <c r="P118" s="462"/>
      <c r="Q118" s="63"/>
      <c r="R118" s="160"/>
      <c r="S118" s="160"/>
    </row>
    <row r="119" spans="1:19" ht="15" customHeight="1" x14ac:dyDescent="0.35">
      <c r="A119" s="160"/>
      <c r="B119" s="62"/>
      <c r="C119" s="171"/>
      <c r="D119" s="467"/>
      <c r="E119" s="467"/>
      <c r="G119" s="461"/>
      <c r="H119" s="461"/>
      <c r="I119" s="461"/>
      <c r="J119" s="461"/>
      <c r="K119" s="461"/>
      <c r="L119" s="461"/>
      <c r="M119" s="461"/>
      <c r="N119" s="461"/>
      <c r="O119" s="461"/>
      <c r="P119" s="462"/>
      <c r="Q119" s="63"/>
      <c r="R119" s="160"/>
      <c r="S119" s="160"/>
    </row>
    <row r="120" spans="1:19" ht="15" customHeight="1" x14ac:dyDescent="0.35">
      <c r="A120" s="160"/>
      <c r="B120" s="62"/>
      <c r="C120" s="171"/>
      <c r="D120" s="218"/>
      <c r="E120" s="218"/>
      <c r="G120" s="461"/>
      <c r="H120" s="461"/>
      <c r="I120" s="461"/>
      <c r="J120" s="461"/>
      <c r="K120" s="461"/>
      <c r="L120" s="461"/>
      <c r="M120" s="461"/>
      <c r="N120" s="461"/>
      <c r="O120" s="461"/>
      <c r="P120" s="462"/>
      <c r="Q120" s="63"/>
      <c r="R120" s="160"/>
      <c r="S120" s="160"/>
    </row>
    <row r="121" spans="1:19" ht="15" customHeight="1" x14ac:dyDescent="0.35">
      <c r="A121" s="160"/>
      <c r="B121" s="62"/>
      <c r="C121" s="171"/>
      <c r="G121" s="461"/>
      <c r="H121" s="461"/>
      <c r="I121" s="461"/>
      <c r="J121" s="461"/>
      <c r="K121" s="461"/>
      <c r="L121" s="461"/>
      <c r="M121" s="461"/>
      <c r="N121" s="461"/>
      <c r="O121" s="461"/>
      <c r="P121" s="462"/>
      <c r="Q121" s="63"/>
      <c r="R121" s="160"/>
      <c r="S121" s="160"/>
    </row>
    <row r="122" spans="1:19" ht="9" customHeight="1" x14ac:dyDescent="0.35">
      <c r="A122" s="160"/>
      <c r="B122" s="62"/>
      <c r="C122" s="171"/>
      <c r="P122" s="172"/>
      <c r="Q122" s="63"/>
      <c r="R122" s="160"/>
      <c r="S122" s="160"/>
    </row>
    <row r="123" spans="1:19" ht="15" customHeight="1" x14ac:dyDescent="0.35">
      <c r="A123" s="160"/>
      <c r="B123" s="62"/>
      <c r="C123" s="171"/>
      <c r="G123" s="58" t="s">
        <v>479</v>
      </c>
      <c r="P123" s="172"/>
      <c r="Q123" s="63"/>
      <c r="R123" s="160"/>
      <c r="S123" s="160"/>
    </row>
    <row r="124" spans="1:19" ht="9" customHeight="1" x14ac:dyDescent="0.35">
      <c r="A124" s="160"/>
      <c r="B124" s="62"/>
      <c r="C124" s="173"/>
      <c r="D124" s="174"/>
      <c r="E124" s="174"/>
      <c r="F124" s="175"/>
      <c r="G124" s="174"/>
      <c r="H124" s="174"/>
      <c r="I124" s="174"/>
      <c r="J124" s="174"/>
      <c r="K124" s="174"/>
      <c r="L124" s="174"/>
      <c r="M124" s="176"/>
      <c r="N124" s="174"/>
      <c r="O124" s="174"/>
      <c r="P124" s="177"/>
      <c r="Q124" s="63"/>
      <c r="R124" s="160"/>
      <c r="S124" s="160"/>
    </row>
    <row r="125" spans="1:19" ht="9" customHeight="1" x14ac:dyDescent="0.35">
      <c r="A125" s="160"/>
      <c r="B125" s="62"/>
      <c r="C125" s="178"/>
      <c r="D125" s="179"/>
      <c r="E125" s="179"/>
      <c r="F125" s="180"/>
      <c r="G125" s="179"/>
      <c r="H125" s="179"/>
      <c r="I125" s="179"/>
      <c r="J125" s="179"/>
      <c r="K125" s="179"/>
      <c r="L125" s="179"/>
      <c r="M125" s="181"/>
      <c r="N125" s="179"/>
      <c r="O125" s="179"/>
      <c r="P125" s="182"/>
      <c r="Q125" s="63"/>
      <c r="R125" s="160"/>
      <c r="S125" s="160"/>
    </row>
    <row r="126" spans="1:19" ht="15" customHeight="1" x14ac:dyDescent="0.35">
      <c r="A126" s="160"/>
      <c r="B126" s="62"/>
      <c r="C126" s="471" t="s">
        <v>480</v>
      </c>
      <c r="D126" s="472"/>
      <c r="E126" s="472"/>
      <c r="P126" s="172"/>
      <c r="Q126" s="63"/>
      <c r="R126" s="160"/>
      <c r="S126" s="160"/>
    </row>
    <row r="127" spans="1:19" ht="9" customHeight="1" x14ac:dyDescent="0.35">
      <c r="A127" s="160"/>
      <c r="B127" s="62"/>
      <c r="C127" s="171"/>
      <c r="P127" s="172"/>
      <c r="Q127" s="63"/>
      <c r="R127" s="160"/>
      <c r="S127" s="160"/>
    </row>
    <row r="128" spans="1:19" ht="15" customHeight="1" x14ac:dyDescent="0.35">
      <c r="A128" s="160"/>
      <c r="B128" s="62"/>
      <c r="C128" s="171"/>
      <c r="D128" s="58" t="s">
        <v>481</v>
      </c>
      <c r="P128" s="172"/>
      <c r="Q128" s="63"/>
      <c r="R128" s="160"/>
      <c r="S128" s="160"/>
    </row>
    <row r="129" spans="1:24" ht="9" customHeight="1" x14ac:dyDescent="0.35">
      <c r="A129" s="160"/>
      <c r="B129" s="62"/>
      <c r="C129" s="171"/>
      <c r="P129" s="172"/>
      <c r="Q129" s="63"/>
      <c r="R129" s="160"/>
      <c r="S129" s="160"/>
    </row>
    <row r="130" spans="1:24" ht="15" customHeight="1" x14ac:dyDescent="0.35">
      <c r="A130" s="160"/>
      <c r="B130" s="62"/>
      <c r="C130" s="171"/>
      <c r="D130" s="58" t="s">
        <v>482</v>
      </c>
      <c r="P130" s="172"/>
      <c r="Q130" s="63"/>
      <c r="R130" s="160"/>
      <c r="S130" s="160"/>
    </row>
    <row r="131" spans="1:24" ht="15" customHeight="1" x14ac:dyDescent="0.35">
      <c r="A131" s="160"/>
      <c r="B131" s="62"/>
      <c r="C131" s="171"/>
      <c r="D131" s="227" t="s">
        <v>483</v>
      </c>
      <c r="E131" s="161"/>
      <c r="F131" s="58"/>
      <c r="P131" s="172"/>
      <c r="Q131" s="63"/>
      <c r="R131" s="160"/>
      <c r="S131" s="160"/>
    </row>
    <row r="132" spans="1:24" ht="15" customHeight="1" x14ac:dyDescent="0.35">
      <c r="A132" s="160"/>
      <c r="B132" s="62"/>
      <c r="C132" s="171"/>
      <c r="D132" s="227" t="s">
        <v>484</v>
      </c>
      <c r="E132" s="161"/>
      <c r="F132" s="58"/>
      <c r="P132" s="172"/>
      <c r="Q132" s="63"/>
      <c r="R132" s="160"/>
      <c r="S132" s="160"/>
    </row>
    <row r="133" spans="1:24" ht="9" customHeight="1" x14ac:dyDescent="0.35">
      <c r="A133" s="160"/>
      <c r="B133" s="62"/>
      <c r="C133" s="171"/>
      <c r="P133" s="172"/>
      <c r="Q133" s="63"/>
      <c r="R133" s="160"/>
      <c r="S133" s="160"/>
    </row>
    <row r="134" spans="1:24" ht="15" customHeight="1" x14ac:dyDescent="0.35">
      <c r="A134" s="160"/>
      <c r="B134" s="62"/>
      <c r="C134" s="171"/>
      <c r="D134" s="58" t="s">
        <v>485</v>
      </c>
      <c r="P134" s="172"/>
      <c r="Q134" s="63"/>
      <c r="R134" s="160"/>
      <c r="S134" s="160"/>
    </row>
    <row r="135" spans="1:24" ht="9" customHeight="1" x14ac:dyDescent="0.35">
      <c r="A135" s="160"/>
      <c r="B135" s="62"/>
      <c r="C135" s="171"/>
      <c r="P135" s="172"/>
      <c r="Q135" s="63"/>
      <c r="R135" s="160"/>
      <c r="S135" s="160"/>
    </row>
    <row r="136" spans="1:24" ht="15" customHeight="1" x14ac:dyDescent="0.35">
      <c r="A136" s="160"/>
      <c r="B136" s="62"/>
      <c r="C136" s="171"/>
      <c r="D136" s="459" t="s">
        <v>349</v>
      </c>
      <c r="E136" s="459"/>
      <c r="F136" s="187" t="s">
        <v>259</v>
      </c>
      <c r="G136" s="67" t="s">
        <v>486</v>
      </c>
      <c r="H136" s="67"/>
      <c r="I136" s="67"/>
      <c r="J136" s="67"/>
      <c r="K136" s="67"/>
      <c r="L136" s="67"/>
      <c r="M136" s="87"/>
      <c r="N136" s="67"/>
      <c r="O136" s="67"/>
      <c r="P136" s="188"/>
      <c r="Q136" s="63"/>
      <c r="R136" s="160"/>
      <c r="S136" s="160"/>
    </row>
    <row r="137" spans="1:24" ht="15" customHeight="1" x14ac:dyDescent="0.35">
      <c r="A137" s="160"/>
      <c r="B137" s="62"/>
      <c r="C137" s="171"/>
      <c r="D137" s="467"/>
      <c r="E137" s="467"/>
      <c r="F137" s="187"/>
      <c r="G137" s="67"/>
      <c r="H137" s="67"/>
      <c r="I137" s="67"/>
      <c r="J137" s="67"/>
      <c r="K137" s="67"/>
      <c r="L137" s="67"/>
      <c r="M137" s="87"/>
      <c r="N137" s="67"/>
      <c r="O137" s="67"/>
      <c r="P137" s="188"/>
      <c r="Q137" s="63"/>
      <c r="R137" s="160"/>
      <c r="S137" s="160"/>
    </row>
    <row r="138" spans="1:24" ht="15" customHeight="1" x14ac:dyDescent="0.35">
      <c r="A138" s="160"/>
      <c r="B138" s="62"/>
      <c r="C138" s="171"/>
      <c r="D138" s="67"/>
      <c r="F138" s="67" t="s">
        <v>487</v>
      </c>
      <c r="H138" s="67"/>
      <c r="I138" s="67"/>
      <c r="J138" s="67"/>
      <c r="K138" s="67"/>
      <c r="L138" s="67"/>
      <c r="M138" s="87"/>
      <c r="N138" s="67"/>
      <c r="O138" s="67"/>
      <c r="P138" s="188"/>
      <c r="Q138" s="63"/>
      <c r="R138" s="160"/>
      <c r="S138" s="160"/>
    </row>
    <row r="139" spans="1:24" ht="15" customHeight="1" x14ac:dyDescent="0.35">
      <c r="A139" s="160"/>
      <c r="B139" s="62"/>
      <c r="C139" s="171"/>
      <c r="D139" s="67"/>
      <c r="E139" s="67"/>
      <c r="F139" s="187"/>
      <c r="G139" s="67"/>
      <c r="H139" s="67" t="s">
        <v>441</v>
      </c>
      <c r="I139" s="473" t="str">
        <f>'SME - SMECare'!G111</f>
        <v>Please Enter Value</v>
      </c>
      <c r="J139" s="473"/>
      <c r="K139" s="67"/>
      <c r="L139" s="67"/>
      <c r="M139" s="87"/>
      <c r="N139" s="67"/>
      <c r="O139" s="67"/>
      <c r="P139" s="188"/>
      <c r="Q139" s="63"/>
      <c r="R139" s="160"/>
      <c r="S139" s="160"/>
    </row>
    <row r="140" spans="1:24" ht="15" customHeight="1" x14ac:dyDescent="0.35">
      <c r="A140" s="160"/>
      <c r="B140" s="62"/>
      <c r="C140" s="171"/>
      <c r="D140" s="65"/>
      <c r="E140" s="67"/>
      <c r="F140" s="187"/>
      <c r="G140" s="67"/>
      <c r="H140" s="67" t="s">
        <v>440</v>
      </c>
      <c r="I140" s="473" t="str">
        <f>'SME - SMECare'!G216</f>
        <v>Not Applicable</v>
      </c>
      <c r="J140" s="473"/>
      <c r="K140" s="67"/>
      <c r="L140" s="67"/>
      <c r="M140" s="87"/>
      <c r="N140" s="67"/>
      <c r="O140" s="67"/>
      <c r="P140" s="188"/>
      <c r="Q140" s="63"/>
      <c r="R140" s="160"/>
      <c r="S140" s="160"/>
      <c r="T140" s="160"/>
      <c r="U140" s="160"/>
      <c r="V140" s="160"/>
      <c r="W140" s="160"/>
      <c r="X140" s="160"/>
    </row>
    <row r="141" spans="1:24" ht="15" customHeight="1" x14ac:dyDescent="0.35">
      <c r="A141" s="160"/>
      <c r="B141" s="62"/>
      <c r="C141" s="171"/>
      <c r="H141" s="58" t="s">
        <v>442</v>
      </c>
      <c r="I141" s="473" t="str">
        <f>'SME - SMECare'!G323</f>
        <v>Not Applicable</v>
      </c>
      <c r="J141" s="473"/>
      <c r="P141" s="172"/>
      <c r="Q141" s="63"/>
      <c r="R141" s="160"/>
      <c r="S141" s="160"/>
    </row>
    <row r="142" spans="1:24" ht="15" customHeight="1" x14ac:dyDescent="0.35">
      <c r="A142" s="160"/>
      <c r="B142" s="62"/>
      <c r="C142" s="171"/>
      <c r="H142" s="58" t="s">
        <v>443</v>
      </c>
      <c r="I142" s="473" t="str">
        <f>'SME - SMECare'!G429</f>
        <v>Not Applicable</v>
      </c>
      <c r="J142" s="473"/>
      <c r="P142" s="172"/>
      <c r="Q142" s="63"/>
      <c r="R142" s="160"/>
      <c r="S142" s="160"/>
    </row>
    <row r="143" spans="1:24" ht="15" customHeight="1" x14ac:dyDescent="0.35">
      <c r="A143" s="160"/>
      <c r="B143" s="62"/>
      <c r="C143" s="171"/>
      <c r="E143" s="67"/>
      <c r="F143" s="187"/>
      <c r="G143" s="67"/>
      <c r="H143" s="67" t="s">
        <v>444</v>
      </c>
      <c r="I143" s="473" t="str">
        <f>'SME - SMECare'!G535</f>
        <v>Not Applicable</v>
      </c>
      <c r="J143" s="473"/>
      <c r="K143" s="67"/>
      <c r="L143" s="67"/>
      <c r="M143" s="87"/>
      <c r="N143" s="67"/>
      <c r="O143" s="67"/>
      <c r="P143" s="188"/>
      <c r="Q143" s="63"/>
      <c r="R143" s="160"/>
      <c r="S143" s="160"/>
    </row>
    <row r="144" spans="1:24" ht="9" customHeight="1" x14ac:dyDescent="0.35">
      <c r="A144" s="160"/>
      <c r="B144" s="62"/>
      <c r="C144" s="171"/>
      <c r="E144" s="67"/>
      <c r="F144" s="187"/>
      <c r="G144" s="67"/>
      <c r="H144" s="67"/>
      <c r="I144" s="67"/>
      <c r="J144" s="67"/>
      <c r="K144" s="67"/>
      <c r="L144" s="67"/>
      <c r="M144" s="87"/>
      <c r="N144" s="67"/>
      <c r="O144" s="67"/>
      <c r="P144" s="188"/>
      <c r="Q144" s="63"/>
      <c r="R144" s="160"/>
      <c r="S144" s="160"/>
    </row>
    <row r="145" spans="1:24" ht="15" customHeight="1" x14ac:dyDescent="0.35">
      <c r="A145" s="160"/>
      <c r="B145" s="62"/>
      <c r="C145" s="171"/>
      <c r="D145" s="67"/>
      <c r="F145" s="67" t="s">
        <v>488</v>
      </c>
      <c r="G145" s="67"/>
      <c r="I145" s="473" t="str">
        <f>'SME - SMECare'!G113</f>
        <v>Please Enter Value</v>
      </c>
      <c r="J145" s="473"/>
      <c r="K145" s="67"/>
      <c r="L145" s="67"/>
      <c r="M145" s="87"/>
      <c r="N145" s="67"/>
      <c r="O145" s="67"/>
      <c r="P145" s="188"/>
      <c r="Q145" s="63"/>
      <c r="R145" s="160"/>
      <c r="S145" s="160"/>
    </row>
    <row r="146" spans="1:24" ht="9" customHeight="1" x14ac:dyDescent="0.35">
      <c r="A146" s="160"/>
      <c r="B146" s="62"/>
      <c r="C146" s="171"/>
      <c r="D146" s="67"/>
      <c r="E146" s="67"/>
      <c r="F146" s="187"/>
      <c r="G146" s="67"/>
      <c r="H146" s="67"/>
      <c r="I146" s="67"/>
      <c r="J146" s="67"/>
      <c r="K146" s="67"/>
      <c r="L146" s="67"/>
      <c r="M146" s="87"/>
      <c r="N146" s="67"/>
      <c r="O146" s="67"/>
      <c r="P146" s="188"/>
      <c r="Q146" s="63"/>
      <c r="R146" s="160"/>
      <c r="S146" s="160"/>
    </row>
    <row r="147" spans="1:24" ht="15" customHeight="1" x14ac:dyDescent="0.35">
      <c r="A147" s="160"/>
      <c r="B147" s="62"/>
      <c r="C147" s="171"/>
      <c r="D147" s="191" t="s">
        <v>320</v>
      </c>
      <c r="E147" s="67"/>
      <c r="F147" s="187" t="s">
        <v>259</v>
      </c>
      <c r="G147" s="473">
        <v>2000000</v>
      </c>
      <c r="H147" s="473"/>
      <c r="I147" s="398" t="s">
        <v>489</v>
      </c>
      <c r="J147" s="398"/>
      <c r="K147" s="67"/>
      <c r="L147" s="67"/>
      <c r="M147" s="87"/>
      <c r="N147" s="67"/>
      <c r="O147" s="67"/>
      <c r="P147" s="188"/>
      <c r="Q147" s="63"/>
      <c r="R147" s="160"/>
      <c r="S147" s="160"/>
      <c r="T147" s="160"/>
      <c r="U147" s="160"/>
      <c r="V147" s="160"/>
      <c r="W147" s="160"/>
      <c r="X147" s="160"/>
    </row>
    <row r="148" spans="1:24" ht="9" customHeight="1" x14ac:dyDescent="0.35">
      <c r="A148" s="160"/>
      <c r="B148" s="62"/>
      <c r="C148" s="173"/>
      <c r="D148" s="174"/>
      <c r="E148" s="174"/>
      <c r="F148" s="175"/>
      <c r="G148" s="174"/>
      <c r="H148" s="174"/>
      <c r="I148" s="174"/>
      <c r="J148" s="174"/>
      <c r="K148" s="174"/>
      <c r="L148" s="174"/>
      <c r="M148" s="176"/>
      <c r="N148" s="174"/>
      <c r="O148" s="174"/>
      <c r="P148" s="177"/>
      <c r="Q148" s="63"/>
      <c r="R148" s="160"/>
      <c r="S148" s="160"/>
    </row>
    <row r="149" spans="1:24" ht="9" customHeight="1" x14ac:dyDescent="0.35">
      <c r="A149" s="160"/>
      <c r="B149" s="62"/>
      <c r="C149" s="178"/>
      <c r="D149" s="179"/>
      <c r="E149" s="192"/>
      <c r="F149" s="193"/>
      <c r="G149" s="192"/>
      <c r="H149" s="192"/>
      <c r="I149" s="192"/>
      <c r="J149" s="192"/>
      <c r="K149" s="192"/>
      <c r="L149" s="192"/>
      <c r="M149" s="194"/>
      <c r="N149" s="192"/>
      <c r="O149" s="192"/>
      <c r="P149" s="195"/>
      <c r="Q149" s="63"/>
      <c r="R149" s="160"/>
      <c r="S149" s="160"/>
    </row>
    <row r="150" spans="1:24" ht="15" customHeight="1" x14ac:dyDescent="0.35">
      <c r="A150" s="160"/>
      <c r="B150" s="62"/>
      <c r="C150" s="471" t="s">
        <v>490</v>
      </c>
      <c r="D150" s="472"/>
      <c r="E150" s="472"/>
      <c r="F150" s="472"/>
      <c r="G150" s="472"/>
      <c r="H150" s="67"/>
      <c r="I150" s="67"/>
      <c r="J150" s="67"/>
      <c r="K150" s="67"/>
      <c r="L150" s="67"/>
      <c r="M150" s="87"/>
      <c r="N150" s="67"/>
      <c r="O150" s="67"/>
      <c r="P150" s="188"/>
      <c r="Q150" s="63"/>
      <c r="R150" s="160"/>
      <c r="S150" s="160"/>
    </row>
    <row r="151" spans="1:24" ht="9" customHeight="1" x14ac:dyDescent="0.35">
      <c r="A151" s="160"/>
      <c r="B151" s="62"/>
      <c r="C151" s="171"/>
      <c r="D151" s="67"/>
      <c r="E151" s="67"/>
      <c r="F151" s="187"/>
      <c r="G151" s="67"/>
      <c r="H151" s="67"/>
      <c r="I151" s="67"/>
      <c r="J151" s="67"/>
      <c r="K151" s="67"/>
      <c r="L151" s="67"/>
      <c r="M151" s="87"/>
      <c r="N151" s="67"/>
      <c r="O151" s="67"/>
      <c r="P151" s="188"/>
      <c r="Q151" s="63"/>
      <c r="R151" s="160"/>
      <c r="S151" s="160"/>
    </row>
    <row r="152" spans="1:24" ht="15" customHeight="1" x14ac:dyDescent="0.35">
      <c r="A152" s="160"/>
      <c r="B152" s="62"/>
      <c r="C152" s="171"/>
      <c r="D152" s="67" t="s">
        <v>491</v>
      </c>
      <c r="E152" s="67"/>
      <c r="F152" s="187"/>
      <c r="G152" s="67"/>
      <c r="H152" s="67"/>
      <c r="I152" s="67"/>
      <c r="J152" s="67"/>
      <c r="K152" s="67"/>
      <c r="L152" s="67"/>
      <c r="M152" s="87"/>
      <c r="N152" s="67"/>
      <c r="O152" s="67"/>
      <c r="P152" s="188"/>
      <c r="Q152" s="63"/>
      <c r="R152" s="160"/>
      <c r="S152" s="160"/>
    </row>
    <row r="153" spans="1:24" ht="9" customHeight="1" x14ac:dyDescent="0.35">
      <c r="A153" s="160"/>
      <c r="B153" s="62"/>
      <c r="C153" s="171"/>
      <c r="D153" s="65"/>
      <c r="E153" s="67"/>
      <c r="F153" s="187"/>
      <c r="G153" s="67"/>
      <c r="H153" s="67"/>
      <c r="I153" s="67"/>
      <c r="J153" s="67"/>
      <c r="K153" s="67"/>
      <c r="L153" s="67"/>
      <c r="M153" s="87"/>
      <c r="N153" s="67"/>
      <c r="O153" s="67"/>
      <c r="P153" s="188"/>
      <c r="Q153" s="63"/>
      <c r="R153" s="160"/>
      <c r="S153" s="160"/>
      <c r="T153" s="160"/>
      <c r="U153" s="160"/>
      <c r="V153" s="160"/>
      <c r="W153" s="160"/>
      <c r="X153" s="160"/>
    </row>
    <row r="154" spans="1:24" ht="15" customHeight="1" x14ac:dyDescent="0.35">
      <c r="A154" s="160"/>
      <c r="B154" s="62"/>
      <c r="C154" s="171"/>
      <c r="D154" s="491" t="s">
        <v>492</v>
      </c>
      <c r="E154" s="491"/>
      <c r="F154" s="491"/>
      <c r="G154" s="491"/>
      <c r="H154" s="491"/>
      <c r="I154" s="491"/>
      <c r="J154" s="491"/>
      <c r="K154" s="491"/>
      <c r="L154" s="491"/>
      <c r="M154" s="491"/>
      <c r="N154" s="491"/>
      <c r="O154" s="491"/>
      <c r="P154" s="492"/>
      <c r="Q154" s="63"/>
      <c r="R154" s="160"/>
      <c r="S154" s="160"/>
    </row>
    <row r="155" spans="1:24" ht="15" customHeight="1" x14ac:dyDescent="0.35">
      <c r="A155" s="160"/>
      <c r="B155" s="62"/>
      <c r="C155" s="171"/>
      <c r="D155" s="491"/>
      <c r="E155" s="491"/>
      <c r="F155" s="491"/>
      <c r="G155" s="491"/>
      <c r="H155" s="491"/>
      <c r="I155" s="491"/>
      <c r="J155" s="491"/>
      <c r="K155" s="491"/>
      <c r="L155" s="491"/>
      <c r="M155" s="491"/>
      <c r="N155" s="491"/>
      <c r="O155" s="491"/>
      <c r="P155" s="492"/>
      <c r="Q155" s="63"/>
      <c r="R155" s="160"/>
      <c r="S155" s="160"/>
    </row>
    <row r="156" spans="1:24" ht="9" customHeight="1" x14ac:dyDescent="0.35">
      <c r="A156" s="160"/>
      <c r="B156" s="62"/>
      <c r="C156" s="171"/>
      <c r="D156" s="228"/>
      <c r="E156" s="229"/>
      <c r="F156" s="228"/>
      <c r="G156" s="228"/>
      <c r="H156" s="228"/>
      <c r="I156" s="228"/>
      <c r="J156" s="228"/>
      <c r="K156" s="228"/>
      <c r="L156" s="228"/>
      <c r="M156" s="228"/>
      <c r="N156" s="228"/>
      <c r="O156" s="228"/>
      <c r="P156" s="230"/>
      <c r="Q156" s="63"/>
      <c r="R156" s="160"/>
      <c r="S156" s="160"/>
    </row>
    <row r="157" spans="1:24" ht="15" customHeight="1" x14ac:dyDescent="0.35">
      <c r="A157" s="160"/>
      <c r="B157" s="62"/>
      <c r="C157" s="171"/>
      <c r="D157" s="228" t="s">
        <v>493</v>
      </c>
      <c r="E157" s="228"/>
      <c r="F157" s="228"/>
      <c r="G157" s="228"/>
      <c r="H157" s="228"/>
      <c r="I157" s="228"/>
      <c r="J157" s="228"/>
      <c r="K157" s="228"/>
      <c r="L157" s="228"/>
      <c r="M157" s="228"/>
      <c r="N157" s="228"/>
      <c r="O157" s="228"/>
      <c r="P157" s="230"/>
      <c r="Q157" s="63"/>
      <c r="R157" s="160"/>
      <c r="S157" s="160"/>
    </row>
    <row r="158" spans="1:24" ht="9" customHeight="1" x14ac:dyDescent="0.35">
      <c r="A158" s="160"/>
      <c r="B158" s="62"/>
      <c r="C158" s="171"/>
      <c r="D158" s="67"/>
      <c r="E158" s="67"/>
      <c r="F158" s="187"/>
      <c r="G158" s="67"/>
      <c r="H158" s="67"/>
      <c r="I158" s="67"/>
      <c r="J158" s="67"/>
      <c r="K158" s="67"/>
      <c r="L158" s="67"/>
      <c r="M158" s="87"/>
      <c r="N158" s="67"/>
      <c r="O158" s="67"/>
      <c r="P158" s="188"/>
      <c r="Q158" s="63"/>
      <c r="R158" s="160"/>
      <c r="S158" s="160"/>
    </row>
    <row r="159" spans="1:24" ht="15" customHeight="1" x14ac:dyDescent="0.35">
      <c r="A159" s="160"/>
      <c r="B159" s="62"/>
      <c r="C159" s="171"/>
      <c r="D159" s="263" t="s">
        <v>494</v>
      </c>
      <c r="E159" s="263"/>
      <c r="F159" s="263"/>
      <c r="G159" s="263"/>
      <c r="H159" s="67"/>
      <c r="I159" s="67"/>
      <c r="J159" s="67"/>
      <c r="K159" s="67"/>
      <c r="L159" s="67"/>
      <c r="M159" s="87"/>
      <c r="N159" s="67"/>
      <c r="O159" s="67"/>
      <c r="P159" s="188"/>
      <c r="Q159" s="63"/>
      <c r="R159" s="160"/>
      <c r="S159" s="160"/>
    </row>
    <row r="160" spans="1:24" ht="9" customHeight="1" x14ac:dyDescent="0.35">
      <c r="A160" s="160"/>
      <c r="B160" s="62"/>
      <c r="C160" s="171"/>
      <c r="D160" s="65"/>
      <c r="E160" s="67"/>
      <c r="F160" s="187"/>
      <c r="G160" s="67"/>
      <c r="H160" s="67"/>
      <c r="I160" s="67"/>
      <c r="J160" s="67"/>
      <c r="K160" s="67"/>
      <c r="L160" s="67"/>
      <c r="M160" s="87"/>
      <c r="N160" s="67"/>
      <c r="O160" s="67"/>
      <c r="P160" s="188"/>
      <c r="Q160" s="63"/>
      <c r="R160" s="160"/>
      <c r="S160" s="160"/>
      <c r="T160" s="160"/>
      <c r="U160" s="160"/>
      <c r="V160" s="160"/>
      <c r="W160" s="160"/>
      <c r="X160" s="160"/>
    </row>
    <row r="161" spans="1:24" ht="15" customHeight="1" x14ac:dyDescent="0.35">
      <c r="A161" s="160"/>
      <c r="B161" s="62"/>
      <c r="C161" s="171"/>
      <c r="D161" s="459" t="s">
        <v>364</v>
      </c>
      <c r="E161" s="459"/>
      <c r="F161" s="161" t="s">
        <v>259</v>
      </c>
      <c r="G161" s="465">
        <f>'SME - SMECare'!C33</f>
        <v>0</v>
      </c>
      <c r="H161" s="465"/>
      <c r="I161" s="465"/>
      <c r="J161" s="465"/>
      <c r="K161" s="465"/>
      <c r="L161" s="465"/>
      <c r="M161" s="465"/>
      <c r="N161" s="465"/>
      <c r="O161" s="465"/>
      <c r="P161" s="466"/>
      <c r="Q161" s="63"/>
      <c r="R161" s="160"/>
      <c r="S161" s="160"/>
    </row>
    <row r="162" spans="1:24" ht="15" customHeight="1" x14ac:dyDescent="0.35">
      <c r="A162" s="160"/>
      <c r="B162" s="62"/>
      <c r="C162" s="171"/>
      <c r="D162" s="233"/>
      <c r="E162" s="233"/>
      <c r="G162" s="465"/>
      <c r="H162" s="465"/>
      <c r="I162" s="465"/>
      <c r="J162" s="465"/>
      <c r="K162" s="465"/>
      <c r="L162" s="465"/>
      <c r="M162" s="465"/>
      <c r="N162" s="465"/>
      <c r="O162" s="465"/>
      <c r="P162" s="466"/>
      <c r="Q162" s="63"/>
      <c r="R162" s="160"/>
      <c r="S162" s="160"/>
    </row>
    <row r="163" spans="1:24" ht="9" customHeight="1" x14ac:dyDescent="0.35">
      <c r="A163" s="160"/>
      <c r="B163" s="62"/>
      <c r="C163" s="171"/>
      <c r="E163" s="67"/>
      <c r="F163" s="187"/>
      <c r="G163" s="67"/>
      <c r="H163" s="67"/>
      <c r="I163" s="67"/>
      <c r="J163" s="67"/>
      <c r="K163" s="67"/>
      <c r="L163" s="67"/>
      <c r="M163" s="87"/>
      <c r="N163" s="67"/>
      <c r="O163" s="67"/>
      <c r="P163" s="188"/>
      <c r="Q163" s="63"/>
      <c r="R163" s="160"/>
      <c r="S163" s="160"/>
    </row>
    <row r="164" spans="1:24" ht="15" customHeight="1" x14ac:dyDescent="0.35">
      <c r="A164" s="160"/>
      <c r="B164" s="62"/>
      <c r="C164" s="171"/>
      <c r="D164" s="459" t="s">
        <v>349</v>
      </c>
      <c r="E164" s="459"/>
      <c r="F164" s="187" t="s">
        <v>259</v>
      </c>
      <c r="G164" s="477" t="s">
        <v>495</v>
      </c>
      <c r="H164" s="477"/>
      <c r="I164" s="477"/>
      <c r="J164" s="67"/>
      <c r="K164" s="67"/>
      <c r="L164" s="67"/>
      <c r="M164" s="87"/>
      <c r="N164" s="67"/>
      <c r="O164" s="67"/>
      <c r="P164" s="188"/>
      <c r="Q164" s="63"/>
      <c r="R164" s="160"/>
      <c r="S164" s="160"/>
    </row>
    <row r="165" spans="1:24" ht="15" customHeight="1" x14ac:dyDescent="0.35">
      <c r="A165" s="160"/>
      <c r="B165" s="62"/>
      <c r="C165" s="171"/>
      <c r="D165" s="477"/>
      <c r="E165" s="477"/>
      <c r="F165" s="187"/>
      <c r="G165" s="263" t="s">
        <v>496</v>
      </c>
      <c r="H165" s="263"/>
      <c r="I165" s="263"/>
      <c r="J165" s="480" t="str">
        <f>'SME - SMECare'!G127</f>
        <v>Please Enter Value</v>
      </c>
      <c r="K165" s="480"/>
      <c r="L165" s="67"/>
      <c r="M165" s="87"/>
      <c r="N165" s="67"/>
      <c r="O165" s="67"/>
      <c r="P165" s="188"/>
      <c r="Q165" s="63"/>
      <c r="R165" s="160"/>
      <c r="S165" s="160"/>
    </row>
    <row r="166" spans="1:24" ht="15" customHeight="1" x14ac:dyDescent="0.35">
      <c r="A166" s="160"/>
      <c r="B166" s="62"/>
      <c r="C166" s="171"/>
      <c r="D166" s="67"/>
      <c r="E166" s="67"/>
      <c r="F166" s="187"/>
      <c r="G166" s="263" t="s">
        <v>497</v>
      </c>
      <c r="H166" s="263"/>
      <c r="I166" s="263"/>
      <c r="J166" s="67" t="s">
        <v>498</v>
      </c>
      <c r="K166" s="67"/>
      <c r="L166" s="67"/>
      <c r="M166" s="87"/>
      <c r="N166" s="67"/>
      <c r="O166" s="67"/>
      <c r="P166" s="188"/>
      <c r="Q166" s="63"/>
      <c r="R166" s="160"/>
      <c r="S166" s="160"/>
    </row>
    <row r="167" spans="1:24" ht="9" customHeight="1" x14ac:dyDescent="0.35">
      <c r="A167" s="160"/>
      <c r="B167" s="62"/>
      <c r="C167" s="171"/>
      <c r="D167" s="65"/>
      <c r="E167" s="67"/>
      <c r="F167" s="187"/>
      <c r="G167" s="67"/>
      <c r="H167" s="67"/>
      <c r="I167" s="67"/>
      <c r="J167" s="67"/>
      <c r="K167" s="67"/>
      <c r="L167" s="67"/>
      <c r="M167" s="87"/>
      <c r="N167" s="67"/>
      <c r="O167" s="67"/>
      <c r="P167" s="188"/>
      <c r="Q167" s="63"/>
      <c r="R167" s="160"/>
      <c r="S167" s="160"/>
      <c r="T167" s="160"/>
      <c r="U167" s="160"/>
      <c r="V167" s="160"/>
      <c r="W167" s="160"/>
      <c r="X167" s="160"/>
    </row>
    <row r="168" spans="1:24" ht="15" customHeight="1" x14ac:dyDescent="0.35">
      <c r="A168" s="160"/>
      <c r="B168" s="62"/>
      <c r="C168" s="171"/>
      <c r="G168" s="477" t="s">
        <v>499</v>
      </c>
      <c r="H168" s="477"/>
      <c r="I168" s="477"/>
      <c r="J168" s="67"/>
      <c r="K168" s="67"/>
      <c r="P168" s="172"/>
      <c r="Q168" s="63"/>
      <c r="R168" s="160"/>
      <c r="S168" s="160"/>
    </row>
    <row r="169" spans="1:24" ht="15" customHeight="1" x14ac:dyDescent="0.35">
      <c r="A169" s="160"/>
      <c r="B169" s="62"/>
      <c r="C169" s="171"/>
      <c r="E169" s="67"/>
      <c r="F169" s="187"/>
      <c r="G169" s="263" t="s">
        <v>500</v>
      </c>
      <c r="H169" s="263"/>
      <c r="I169" s="263"/>
      <c r="J169" s="480" t="str">
        <f>'SME - SMECare'!G129</f>
        <v>Please Enter Value</v>
      </c>
      <c r="K169" s="480"/>
      <c r="L169" s="67"/>
      <c r="M169" s="87"/>
      <c r="N169" s="67"/>
      <c r="O169" s="67"/>
      <c r="P169" s="188"/>
      <c r="Q169" s="63"/>
      <c r="R169" s="160"/>
      <c r="S169" s="160"/>
    </row>
    <row r="170" spans="1:24" ht="9" customHeight="1" x14ac:dyDescent="0.35">
      <c r="A170" s="160"/>
      <c r="B170" s="62"/>
      <c r="C170" s="171"/>
      <c r="E170" s="67"/>
      <c r="F170" s="187"/>
      <c r="G170" s="67"/>
      <c r="H170" s="67"/>
      <c r="I170" s="67"/>
      <c r="J170" s="67"/>
      <c r="K170" s="67"/>
      <c r="L170" s="67"/>
      <c r="M170" s="87"/>
      <c r="N170" s="67"/>
      <c r="O170" s="67"/>
      <c r="P170" s="188"/>
      <c r="Q170" s="63"/>
      <c r="R170" s="160"/>
      <c r="S170" s="160"/>
    </row>
    <row r="171" spans="1:24" ht="15" customHeight="1" x14ac:dyDescent="0.35">
      <c r="A171" s="160"/>
      <c r="B171" s="62"/>
      <c r="C171" s="171"/>
      <c r="D171" s="196" t="s">
        <v>320</v>
      </c>
      <c r="E171" s="67"/>
      <c r="F171" s="187"/>
      <c r="G171" s="477" t="s">
        <v>501</v>
      </c>
      <c r="H171" s="477"/>
      <c r="I171" s="67"/>
      <c r="J171" s="67"/>
      <c r="K171" s="67"/>
      <c r="L171" s="67"/>
      <c r="M171" s="87"/>
      <c r="N171" s="67"/>
      <c r="O171" s="67"/>
      <c r="P171" s="188"/>
      <c r="Q171" s="63"/>
      <c r="R171" s="160"/>
      <c r="S171" s="160"/>
    </row>
    <row r="172" spans="1:24" ht="15" customHeight="1" x14ac:dyDescent="0.35">
      <c r="A172" s="160"/>
      <c r="B172" s="62"/>
      <c r="C172" s="171"/>
      <c r="D172" s="477"/>
      <c r="E172" s="477"/>
      <c r="F172" s="187"/>
      <c r="G172" s="473">
        <v>5000000</v>
      </c>
      <c r="H172" s="473"/>
      <c r="I172" s="67"/>
      <c r="J172" s="263" t="s">
        <v>503</v>
      </c>
      <c r="K172" s="263"/>
      <c r="L172" s="67"/>
      <c r="M172" s="87"/>
      <c r="N172" s="67"/>
      <c r="O172" s="67"/>
      <c r="P172" s="188"/>
      <c r="Q172" s="63"/>
      <c r="R172" s="160"/>
      <c r="S172" s="160"/>
    </row>
    <row r="173" spans="1:24" ht="9" customHeight="1" x14ac:dyDescent="0.35">
      <c r="A173" s="160"/>
      <c r="B173" s="62"/>
      <c r="C173" s="171"/>
      <c r="D173" s="65"/>
      <c r="E173" s="67"/>
      <c r="F173" s="187"/>
      <c r="G173" s="67"/>
      <c r="H173" s="67"/>
      <c r="I173" s="67"/>
      <c r="J173" s="67"/>
      <c r="K173" s="67"/>
      <c r="L173" s="67"/>
      <c r="M173" s="87"/>
      <c r="N173" s="67"/>
      <c r="O173" s="67"/>
      <c r="P173" s="188"/>
      <c r="Q173" s="63"/>
      <c r="R173" s="160"/>
      <c r="S173" s="160"/>
      <c r="T173" s="160"/>
      <c r="U173" s="160"/>
      <c r="V173" s="160"/>
      <c r="W173" s="160"/>
      <c r="X173" s="160"/>
    </row>
    <row r="174" spans="1:24" ht="15" customHeight="1" x14ac:dyDescent="0.35">
      <c r="A174" s="160"/>
      <c r="B174" s="62"/>
      <c r="C174" s="171"/>
      <c r="G174" s="467" t="s">
        <v>502</v>
      </c>
      <c r="H174" s="467"/>
      <c r="P174" s="172"/>
      <c r="Q174" s="63"/>
      <c r="R174" s="160"/>
      <c r="S174" s="160"/>
    </row>
    <row r="175" spans="1:24" ht="15" customHeight="1" x14ac:dyDescent="0.35">
      <c r="A175" s="160"/>
      <c r="B175" s="62"/>
      <c r="C175" s="171"/>
      <c r="G175" s="473" t="s">
        <v>140</v>
      </c>
      <c r="H175" s="473"/>
      <c r="I175" s="67"/>
      <c r="J175" s="263" t="s">
        <v>503</v>
      </c>
      <c r="K175" s="263"/>
      <c r="P175" s="172"/>
      <c r="Q175" s="63"/>
      <c r="R175" s="160"/>
      <c r="S175" s="160"/>
    </row>
    <row r="176" spans="1:24" ht="9" customHeight="1" x14ac:dyDescent="0.35">
      <c r="A176" s="160"/>
      <c r="B176" s="62"/>
      <c r="C176" s="171"/>
      <c r="E176" s="67"/>
      <c r="F176" s="187"/>
      <c r="G176" s="67"/>
      <c r="H176" s="67"/>
      <c r="I176" s="67"/>
      <c r="J176" s="67"/>
      <c r="K176" s="67"/>
      <c r="L176" s="67"/>
      <c r="M176" s="87"/>
      <c r="N176" s="67"/>
      <c r="O176" s="67"/>
      <c r="P176" s="188"/>
      <c r="Q176" s="63"/>
      <c r="R176" s="160"/>
      <c r="S176" s="160"/>
    </row>
    <row r="177" spans="1:24" ht="15" customHeight="1" x14ac:dyDescent="0.35">
      <c r="A177" s="160"/>
      <c r="B177" s="62"/>
      <c r="C177" s="171"/>
      <c r="D177" s="459" t="s">
        <v>373</v>
      </c>
      <c r="E177" s="459"/>
      <c r="F177" s="187" t="s">
        <v>259</v>
      </c>
      <c r="G177" s="474" t="s">
        <v>59</v>
      </c>
      <c r="H177" s="474"/>
      <c r="I177" s="474"/>
      <c r="J177" s="474"/>
      <c r="K177" s="474"/>
      <c r="L177" s="67"/>
      <c r="M177" s="87"/>
      <c r="N177" s="67"/>
      <c r="O177" s="67"/>
      <c r="P177" s="188"/>
      <c r="Q177" s="63"/>
      <c r="R177" s="160"/>
      <c r="S177" s="160"/>
    </row>
    <row r="178" spans="1:24" ht="9" customHeight="1" x14ac:dyDescent="0.35">
      <c r="A178" s="160"/>
      <c r="B178" s="62"/>
      <c r="C178" s="171"/>
      <c r="D178" s="67"/>
      <c r="E178" s="67"/>
      <c r="F178" s="187"/>
      <c r="G178" s="67"/>
      <c r="H178" s="67"/>
      <c r="I178" s="67"/>
      <c r="J178" s="67"/>
      <c r="K178" s="67"/>
      <c r="L178" s="67"/>
      <c r="M178" s="87"/>
      <c r="N178" s="67"/>
      <c r="O178" s="67"/>
      <c r="P178" s="188"/>
      <c r="Q178" s="63"/>
      <c r="R178" s="160"/>
      <c r="S178" s="160"/>
    </row>
    <row r="179" spans="1:24" ht="15" customHeight="1" x14ac:dyDescent="0.35">
      <c r="A179" s="160"/>
      <c r="B179" s="62"/>
      <c r="C179" s="171"/>
      <c r="D179" s="476" t="s">
        <v>375</v>
      </c>
      <c r="E179" s="476"/>
      <c r="F179" s="187" t="s">
        <v>259</v>
      </c>
      <c r="G179" s="474" t="s">
        <v>59</v>
      </c>
      <c r="H179" s="474"/>
      <c r="I179" s="474"/>
      <c r="J179" s="474"/>
      <c r="K179" s="474"/>
      <c r="L179" s="67"/>
      <c r="M179" s="87"/>
      <c r="N179" s="67"/>
      <c r="O179" s="67"/>
      <c r="P179" s="188"/>
      <c r="Q179" s="63"/>
      <c r="R179" s="160"/>
      <c r="S179" s="160"/>
      <c r="T179" s="160"/>
      <c r="U179" s="160"/>
      <c r="V179" s="160"/>
      <c r="W179" s="160"/>
      <c r="X179" s="160"/>
    </row>
    <row r="180" spans="1:24" ht="9" customHeight="1" x14ac:dyDescent="0.35">
      <c r="A180" s="160"/>
      <c r="B180" s="62"/>
      <c r="C180" s="173"/>
      <c r="D180" s="174"/>
      <c r="E180" s="174"/>
      <c r="F180" s="175"/>
      <c r="G180" s="174"/>
      <c r="H180" s="174"/>
      <c r="I180" s="174"/>
      <c r="J180" s="174"/>
      <c r="K180" s="174"/>
      <c r="L180" s="174"/>
      <c r="M180" s="176"/>
      <c r="N180" s="174"/>
      <c r="O180" s="174"/>
      <c r="P180" s="177"/>
      <c r="Q180" s="63"/>
      <c r="R180" s="160"/>
      <c r="S180" s="160"/>
    </row>
    <row r="181" spans="1:24" ht="9" customHeight="1" x14ac:dyDescent="0.35">
      <c r="A181" s="160"/>
      <c r="B181" s="62"/>
      <c r="C181" s="178"/>
      <c r="D181" s="179"/>
      <c r="E181" s="192"/>
      <c r="F181" s="193"/>
      <c r="G181" s="192"/>
      <c r="H181" s="192"/>
      <c r="I181" s="192"/>
      <c r="J181" s="192"/>
      <c r="K181" s="192"/>
      <c r="L181" s="192"/>
      <c r="M181" s="194"/>
      <c r="N181" s="192"/>
      <c r="O181" s="192"/>
      <c r="P181" s="195"/>
      <c r="Q181" s="63"/>
      <c r="R181" s="160"/>
      <c r="S181" s="160"/>
    </row>
    <row r="182" spans="1:24" ht="15" customHeight="1" x14ac:dyDescent="0.35">
      <c r="A182" s="160"/>
      <c r="B182" s="62"/>
      <c r="C182" s="471" t="s">
        <v>504</v>
      </c>
      <c r="D182" s="472"/>
      <c r="E182" s="472"/>
      <c r="F182" s="472"/>
      <c r="G182" s="472"/>
      <c r="H182" s="67"/>
      <c r="I182" s="67"/>
      <c r="J182" s="67"/>
      <c r="K182" s="67"/>
      <c r="L182" s="67"/>
      <c r="M182" s="87"/>
      <c r="N182" s="67"/>
      <c r="O182" s="67"/>
      <c r="P182" s="188"/>
      <c r="Q182" s="63"/>
      <c r="R182" s="160"/>
      <c r="S182" s="160"/>
    </row>
    <row r="183" spans="1:24" ht="9" customHeight="1" x14ac:dyDescent="0.35">
      <c r="A183" s="160"/>
      <c r="B183" s="62"/>
      <c r="C183" s="171"/>
      <c r="D183" s="67"/>
      <c r="E183" s="67"/>
      <c r="F183" s="187"/>
      <c r="G183" s="67"/>
      <c r="H183" s="67"/>
      <c r="I183" s="67"/>
      <c r="J183" s="67"/>
      <c r="K183" s="67"/>
      <c r="L183" s="67"/>
      <c r="M183" s="87"/>
      <c r="N183" s="67"/>
      <c r="O183" s="67"/>
      <c r="P183" s="188"/>
      <c r="Q183" s="63"/>
      <c r="R183" s="160"/>
      <c r="S183" s="160"/>
    </row>
    <row r="184" spans="1:24" ht="15" customHeight="1" x14ac:dyDescent="0.35">
      <c r="A184" s="160"/>
      <c r="B184" s="62"/>
      <c r="C184" s="171"/>
      <c r="D184" s="253" t="s">
        <v>505</v>
      </c>
      <c r="E184" s="253"/>
      <c r="F184" s="253"/>
      <c r="G184" s="253"/>
      <c r="H184" s="253"/>
      <c r="I184" s="253"/>
      <c r="J184" s="253"/>
      <c r="K184" s="253"/>
      <c r="L184" s="253"/>
      <c r="M184" s="253"/>
      <c r="N184" s="253"/>
      <c r="O184" s="253"/>
      <c r="P184" s="475"/>
      <c r="Q184" s="63"/>
      <c r="R184" s="160"/>
      <c r="S184" s="160"/>
    </row>
    <row r="185" spans="1:24" ht="15" customHeight="1" x14ac:dyDescent="0.35">
      <c r="A185" s="160"/>
      <c r="B185" s="62"/>
      <c r="C185" s="171"/>
      <c r="D185" s="253"/>
      <c r="E185" s="253"/>
      <c r="F185" s="253"/>
      <c r="G185" s="253"/>
      <c r="H185" s="253"/>
      <c r="I185" s="253"/>
      <c r="J185" s="253"/>
      <c r="K185" s="253"/>
      <c r="L185" s="253"/>
      <c r="M185" s="253"/>
      <c r="N185" s="253"/>
      <c r="O185" s="253"/>
      <c r="P185" s="475"/>
      <c r="Q185" s="63"/>
      <c r="R185" s="160"/>
      <c r="S185" s="160"/>
      <c r="T185" s="160"/>
      <c r="U185" s="160"/>
      <c r="V185" s="160"/>
      <c r="W185" s="160"/>
      <c r="X185" s="160"/>
    </row>
    <row r="186" spans="1:24" ht="9" customHeight="1" x14ac:dyDescent="0.35">
      <c r="A186" s="160"/>
      <c r="B186" s="62"/>
      <c r="C186" s="171"/>
      <c r="P186" s="172"/>
      <c r="Q186" s="63"/>
      <c r="R186" s="160"/>
      <c r="S186" s="160"/>
    </row>
    <row r="187" spans="1:24" ht="15" customHeight="1" x14ac:dyDescent="0.35">
      <c r="A187" s="160"/>
      <c r="B187" s="62"/>
      <c r="C187" s="171"/>
      <c r="D187" s="459" t="s">
        <v>308</v>
      </c>
      <c r="E187" s="459"/>
      <c r="F187" s="161" t="s">
        <v>259</v>
      </c>
      <c r="G187" s="478" t="s">
        <v>506</v>
      </c>
      <c r="H187" s="478"/>
      <c r="I187" s="479" t="str">
        <f>IF('SME - SMECare'!G138="Please Enter Value","-",'SME - SMECare'!G138)</f>
        <v>-</v>
      </c>
      <c r="J187" s="479"/>
      <c r="P187" s="172"/>
      <c r="Q187" s="63"/>
      <c r="R187" s="160"/>
      <c r="S187" s="160"/>
    </row>
    <row r="188" spans="1:24" ht="15" customHeight="1" x14ac:dyDescent="0.35">
      <c r="A188" s="160"/>
      <c r="B188" s="62"/>
      <c r="C188" s="171"/>
      <c r="D188" s="467"/>
      <c r="E188" s="467"/>
      <c r="G188" s="478" t="s">
        <v>507</v>
      </c>
      <c r="H188" s="478"/>
      <c r="I188" s="479" t="str">
        <f>IF('SME - SMECare'!G140="Please Enter Value","-",'SME - SMECare'!G140)</f>
        <v>-</v>
      </c>
      <c r="J188" s="479"/>
      <c r="P188" s="172"/>
      <c r="Q188" s="63"/>
      <c r="R188" s="160"/>
      <c r="S188" s="160"/>
    </row>
    <row r="189" spans="1:24" ht="9" customHeight="1" x14ac:dyDescent="0.35">
      <c r="A189" s="160"/>
      <c r="B189" s="62"/>
      <c r="C189" s="171"/>
      <c r="P189" s="172"/>
      <c r="Q189" s="63"/>
      <c r="R189" s="160"/>
      <c r="S189" s="160"/>
    </row>
    <row r="190" spans="1:24" ht="15" customHeight="1" x14ac:dyDescent="0.35">
      <c r="A190" s="160"/>
      <c r="B190" s="62"/>
      <c r="C190" s="171"/>
      <c r="D190" s="459" t="s">
        <v>382</v>
      </c>
      <c r="E190" s="459"/>
      <c r="F190" s="187"/>
      <c r="G190" s="197">
        <f>IF('SME - SMECare'!G136="Please Select Value",0,LEFT('SME - SMECare'!G136,2))</f>
        <v>0</v>
      </c>
      <c r="H190" s="67" t="s">
        <v>508</v>
      </c>
      <c r="I190" s="67"/>
      <c r="J190" s="67"/>
      <c r="K190" s="67"/>
      <c r="L190" s="67"/>
      <c r="M190" s="87"/>
      <c r="N190" s="67"/>
      <c r="O190" s="67"/>
      <c r="P190" s="188"/>
      <c r="Q190" s="63"/>
      <c r="R190" s="160"/>
      <c r="S190" s="160"/>
    </row>
    <row r="191" spans="1:24" ht="9" customHeight="1" x14ac:dyDescent="0.35">
      <c r="A191" s="160"/>
      <c r="B191" s="62"/>
      <c r="C191" s="171"/>
      <c r="D191" s="67"/>
      <c r="E191" s="67"/>
      <c r="F191" s="187"/>
      <c r="G191" s="67"/>
      <c r="H191" s="67"/>
      <c r="I191" s="67"/>
      <c r="J191" s="67"/>
      <c r="K191" s="67"/>
      <c r="L191" s="67"/>
      <c r="M191" s="87"/>
      <c r="N191" s="67"/>
      <c r="O191" s="67"/>
      <c r="P191" s="188"/>
      <c r="Q191" s="63"/>
      <c r="R191" s="160"/>
      <c r="S191" s="160"/>
    </row>
    <row r="192" spans="1:24" ht="15" customHeight="1" x14ac:dyDescent="0.35">
      <c r="A192" s="160"/>
      <c r="B192" s="62"/>
      <c r="C192" s="171"/>
      <c r="D192" s="476" t="s">
        <v>320</v>
      </c>
      <c r="E192" s="476"/>
      <c r="F192" s="187"/>
      <c r="G192" s="211">
        <v>3</v>
      </c>
      <c r="H192" s="67" t="s">
        <v>509</v>
      </c>
      <c r="I192" s="67"/>
      <c r="J192" s="67"/>
      <c r="K192" s="67"/>
      <c r="L192" s="67"/>
      <c r="M192" s="87"/>
      <c r="N192" s="67"/>
      <c r="O192" s="67"/>
      <c r="P192" s="188"/>
      <c r="Q192" s="63"/>
      <c r="R192" s="160"/>
      <c r="S192" s="160"/>
    </row>
    <row r="193" spans="1:24" ht="9" customHeight="1" x14ac:dyDescent="0.35">
      <c r="A193" s="160"/>
      <c r="B193" s="62"/>
      <c r="C193" s="173"/>
      <c r="D193" s="174"/>
      <c r="E193" s="174"/>
      <c r="F193" s="175"/>
      <c r="G193" s="174"/>
      <c r="H193" s="174"/>
      <c r="I193" s="174"/>
      <c r="J193" s="174"/>
      <c r="K193" s="174"/>
      <c r="L193" s="174"/>
      <c r="M193" s="176"/>
      <c r="N193" s="174"/>
      <c r="O193" s="174"/>
      <c r="P193" s="177"/>
      <c r="Q193" s="63"/>
      <c r="R193" s="160"/>
      <c r="S193" s="160"/>
    </row>
    <row r="194" spans="1:24" ht="9" customHeight="1" x14ac:dyDescent="0.35">
      <c r="A194" s="160"/>
      <c r="B194" s="62"/>
      <c r="C194" s="178"/>
      <c r="D194" s="179"/>
      <c r="E194" s="179"/>
      <c r="F194" s="180"/>
      <c r="G194" s="179"/>
      <c r="H194" s="179"/>
      <c r="I194" s="179"/>
      <c r="J194" s="179"/>
      <c r="K194" s="179"/>
      <c r="L194" s="179"/>
      <c r="M194" s="181"/>
      <c r="N194" s="179"/>
      <c r="O194" s="179"/>
      <c r="P194" s="182"/>
      <c r="Q194" s="63"/>
      <c r="R194" s="160"/>
      <c r="S194" s="160"/>
    </row>
    <row r="195" spans="1:24" ht="15" customHeight="1" x14ac:dyDescent="0.35">
      <c r="A195" s="160"/>
      <c r="B195" s="62"/>
      <c r="C195" s="471" t="s">
        <v>510</v>
      </c>
      <c r="D195" s="472"/>
      <c r="E195" s="472"/>
      <c r="F195" s="472"/>
      <c r="G195" s="472"/>
      <c r="H195" s="67"/>
      <c r="I195" s="67"/>
      <c r="J195" s="67"/>
      <c r="K195" s="67"/>
      <c r="L195" s="67"/>
      <c r="M195" s="87"/>
      <c r="N195" s="67"/>
      <c r="O195" s="67"/>
      <c r="P195" s="188"/>
      <c r="Q195" s="63"/>
      <c r="R195" s="160"/>
      <c r="S195" s="160"/>
    </row>
    <row r="196" spans="1:24" ht="9" customHeight="1" x14ac:dyDescent="0.35">
      <c r="A196" s="160"/>
      <c r="B196" s="62"/>
      <c r="C196" s="171"/>
      <c r="E196" s="67"/>
      <c r="F196" s="187"/>
      <c r="G196" s="67"/>
      <c r="H196" s="67"/>
      <c r="I196" s="67"/>
      <c r="J196" s="67"/>
      <c r="K196" s="67"/>
      <c r="L196" s="67"/>
      <c r="M196" s="87"/>
      <c r="N196" s="67"/>
      <c r="O196" s="67"/>
      <c r="P196" s="188"/>
      <c r="Q196" s="63"/>
      <c r="R196" s="160"/>
      <c r="S196" s="160"/>
    </row>
    <row r="197" spans="1:24" ht="15" customHeight="1" x14ac:dyDescent="0.35">
      <c r="A197" s="160"/>
      <c r="B197" s="62"/>
      <c r="C197" s="171"/>
      <c r="D197" s="253" t="s">
        <v>511</v>
      </c>
      <c r="E197" s="253"/>
      <c r="F197" s="253"/>
      <c r="G197" s="253"/>
      <c r="H197" s="253"/>
      <c r="I197" s="253"/>
      <c r="J197" s="253"/>
      <c r="K197" s="253"/>
      <c r="L197" s="253"/>
      <c r="M197" s="253"/>
      <c r="N197" s="253"/>
      <c r="O197" s="253"/>
      <c r="P197" s="475"/>
      <c r="Q197" s="63"/>
      <c r="R197" s="160"/>
      <c r="S197" s="160"/>
    </row>
    <row r="198" spans="1:24" ht="15" customHeight="1" x14ac:dyDescent="0.35">
      <c r="A198" s="160"/>
      <c r="B198" s="62"/>
      <c r="C198" s="171"/>
      <c r="D198" s="253"/>
      <c r="E198" s="253"/>
      <c r="F198" s="253"/>
      <c r="G198" s="253"/>
      <c r="H198" s="253"/>
      <c r="I198" s="253"/>
      <c r="J198" s="253"/>
      <c r="K198" s="253"/>
      <c r="L198" s="253"/>
      <c r="M198" s="253"/>
      <c r="N198" s="253"/>
      <c r="O198" s="253"/>
      <c r="P198" s="475"/>
      <c r="Q198" s="63"/>
      <c r="R198" s="160"/>
      <c r="S198" s="160"/>
    </row>
    <row r="199" spans="1:24" ht="9" customHeight="1" x14ac:dyDescent="0.35">
      <c r="A199" s="160"/>
      <c r="B199" s="62"/>
      <c r="C199" s="171"/>
      <c r="D199" s="65"/>
      <c r="E199" s="67"/>
      <c r="F199" s="187"/>
      <c r="G199" s="67"/>
      <c r="H199" s="67"/>
      <c r="I199" s="67"/>
      <c r="J199" s="67"/>
      <c r="K199" s="67"/>
      <c r="L199" s="67"/>
      <c r="M199" s="87"/>
      <c r="N199" s="67"/>
      <c r="O199" s="67"/>
      <c r="P199" s="188"/>
      <c r="Q199" s="63"/>
      <c r="R199" s="160"/>
      <c r="S199" s="160"/>
      <c r="T199" s="160"/>
      <c r="U199" s="160"/>
      <c r="V199" s="160"/>
      <c r="W199" s="160"/>
      <c r="X199" s="160"/>
    </row>
    <row r="200" spans="1:24" ht="15" customHeight="1" x14ac:dyDescent="0.35">
      <c r="A200" s="160"/>
      <c r="B200" s="62"/>
      <c r="C200" s="171"/>
      <c r="D200" s="227" t="s">
        <v>512</v>
      </c>
      <c r="F200" s="58"/>
      <c r="P200" s="172"/>
      <c r="Q200" s="63"/>
      <c r="R200" s="160"/>
      <c r="S200" s="160"/>
    </row>
    <row r="201" spans="1:24" ht="9" customHeight="1" x14ac:dyDescent="0.35">
      <c r="A201" s="160"/>
      <c r="B201" s="62"/>
      <c r="C201" s="171"/>
      <c r="P201" s="172"/>
      <c r="Q201" s="63"/>
      <c r="R201" s="160"/>
      <c r="S201" s="160"/>
    </row>
    <row r="202" spans="1:24" ht="15" customHeight="1" x14ac:dyDescent="0.35">
      <c r="A202" s="160"/>
      <c r="B202" s="62"/>
      <c r="C202" s="171"/>
      <c r="D202" s="232" t="s">
        <v>514</v>
      </c>
      <c r="F202" s="74"/>
      <c r="G202" s="74"/>
      <c r="H202" s="74"/>
      <c r="I202" s="74"/>
      <c r="J202" s="74"/>
      <c r="K202" s="74"/>
      <c r="L202" s="74"/>
      <c r="M202" s="74"/>
      <c r="P202" s="231"/>
      <c r="Q202" s="63"/>
      <c r="R202" s="160"/>
      <c r="S202" s="160"/>
    </row>
    <row r="203" spans="1:24" ht="15" customHeight="1" x14ac:dyDescent="0.35">
      <c r="A203" s="160"/>
      <c r="B203" s="62"/>
      <c r="C203" s="171"/>
      <c r="D203" s="232" t="s">
        <v>515</v>
      </c>
      <c r="F203" s="67"/>
      <c r="G203" s="67"/>
      <c r="H203" s="67"/>
      <c r="I203" s="67"/>
      <c r="J203" s="67"/>
      <c r="K203" s="67"/>
      <c r="L203" s="67"/>
      <c r="M203" s="67"/>
      <c r="P203" s="188"/>
      <c r="Q203" s="63"/>
      <c r="R203" s="160"/>
      <c r="S203" s="160"/>
    </row>
    <row r="204" spans="1:24" ht="9" customHeight="1" x14ac:dyDescent="0.35">
      <c r="A204" s="160"/>
      <c r="B204" s="62"/>
      <c r="C204" s="171"/>
      <c r="D204" s="187"/>
      <c r="E204" s="67"/>
      <c r="F204" s="67"/>
      <c r="G204" s="67"/>
      <c r="H204" s="67"/>
      <c r="I204" s="67"/>
      <c r="J204" s="67"/>
      <c r="K204" s="87"/>
      <c r="L204" s="67"/>
      <c r="M204" s="67"/>
      <c r="P204" s="188"/>
      <c r="Q204" s="63"/>
      <c r="R204" s="160"/>
      <c r="S204" s="160"/>
    </row>
    <row r="205" spans="1:24" ht="15" customHeight="1" x14ac:dyDescent="0.35">
      <c r="A205" s="160"/>
      <c r="B205" s="62"/>
      <c r="C205" s="171"/>
      <c r="D205" s="228" t="s">
        <v>513</v>
      </c>
      <c r="F205" s="187"/>
      <c r="G205" s="67"/>
      <c r="H205" s="67"/>
      <c r="I205" s="67"/>
      <c r="J205" s="67"/>
      <c r="K205" s="67"/>
      <c r="L205" s="67"/>
      <c r="M205" s="87"/>
      <c r="N205" s="67"/>
      <c r="O205" s="67"/>
      <c r="P205" s="188"/>
      <c r="Q205" s="63"/>
      <c r="R205" s="160"/>
      <c r="S205" s="160"/>
      <c r="T205" s="160"/>
      <c r="U205" s="160"/>
      <c r="V205" s="160"/>
      <c r="W205" s="160"/>
      <c r="X205" s="160"/>
    </row>
    <row r="206" spans="1:24" ht="9" customHeight="1" x14ac:dyDescent="0.35">
      <c r="A206" s="160"/>
      <c r="B206" s="62"/>
      <c r="C206" s="171"/>
      <c r="P206" s="172"/>
      <c r="Q206" s="63"/>
      <c r="R206" s="160"/>
      <c r="S206" s="160"/>
    </row>
    <row r="207" spans="1:24" ht="15" customHeight="1" x14ac:dyDescent="0.35">
      <c r="A207" s="160"/>
      <c r="B207" s="62"/>
      <c r="C207" s="171"/>
      <c r="D207" s="232" t="s">
        <v>516</v>
      </c>
      <c r="H207" s="74"/>
      <c r="I207" s="74"/>
      <c r="J207" s="74"/>
      <c r="K207" s="74"/>
      <c r="L207" s="74"/>
      <c r="M207" s="74"/>
      <c r="N207" s="74"/>
      <c r="O207" s="74"/>
      <c r="P207" s="231"/>
      <c r="Q207" s="63"/>
      <c r="R207" s="160"/>
      <c r="S207" s="160"/>
    </row>
    <row r="208" spans="1:24" ht="9" customHeight="1" x14ac:dyDescent="0.35">
      <c r="A208" s="160"/>
      <c r="B208" s="62"/>
      <c r="C208" s="171"/>
      <c r="E208" s="67"/>
      <c r="F208" s="187"/>
      <c r="G208" s="67"/>
      <c r="H208" s="67"/>
      <c r="I208" s="67"/>
      <c r="J208" s="67"/>
      <c r="K208" s="67"/>
      <c r="L208" s="67"/>
      <c r="M208" s="87"/>
      <c r="N208" s="67"/>
      <c r="O208" s="67"/>
      <c r="P208" s="188"/>
      <c r="Q208" s="63"/>
      <c r="R208" s="160"/>
      <c r="S208" s="160"/>
    </row>
    <row r="209" spans="1:24" ht="15" customHeight="1" x14ac:dyDescent="0.35">
      <c r="A209" s="160"/>
      <c r="B209" s="62"/>
      <c r="C209" s="171"/>
      <c r="D209" s="476" t="s">
        <v>393</v>
      </c>
      <c r="E209" s="476"/>
      <c r="F209" s="187"/>
      <c r="G209" s="67" t="s">
        <v>517</v>
      </c>
      <c r="H209" s="67"/>
      <c r="I209" s="67"/>
      <c r="J209" s="67"/>
      <c r="K209" s="67"/>
      <c r="L209" s="67"/>
      <c r="M209" s="87"/>
      <c r="N209" s="67"/>
      <c r="O209" s="67"/>
      <c r="P209" s="188"/>
      <c r="Q209" s="63"/>
      <c r="R209" s="160"/>
      <c r="S209" s="160"/>
    </row>
    <row r="210" spans="1:24" ht="9" customHeight="1" x14ac:dyDescent="0.35">
      <c r="A210" s="160"/>
      <c r="B210" s="62"/>
      <c r="C210" s="171"/>
      <c r="D210" s="477"/>
      <c r="E210" s="477"/>
      <c r="F210" s="187"/>
      <c r="G210" s="67"/>
      <c r="H210" s="67"/>
      <c r="I210" s="67"/>
      <c r="J210" s="67"/>
      <c r="K210" s="67"/>
      <c r="L210" s="67"/>
      <c r="M210" s="87"/>
      <c r="N210" s="67"/>
      <c r="O210" s="67"/>
      <c r="P210" s="188"/>
      <c r="Q210" s="63"/>
      <c r="R210" s="160"/>
      <c r="S210" s="160"/>
    </row>
    <row r="211" spans="1:24" ht="15" customHeight="1" x14ac:dyDescent="0.35">
      <c r="A211" s="160"/>
      <c r="B211" s="62"/>
      <c r="C211" s="171"/>
      <c r="D211" s="65"/>
      <c r="E211" s="67"/>
      <c r="F211" s="187"/>
      <c r="G211" s="196" t="s">
        <v>518</v>
      </c>
      <c r="H211" s="197">
        <f>SUM('SME - SMECare'!G157,'SME - SMECare'!G264,'SME - SMECare'!G370,'SME - SMECare'!G476,'SME - SMECare'!G581)</f>
        <v>0</v>
      </c>
      <c r="I211" s="67"/>
      <c r="J211" s="67"/>
      <c r="K211" s="67"/>
      <c r="L211" s="67"/>
      <c r="M211" s="87"/>
      <c r="N211" s="67"/>
      <c r="O211" s="67"/>
      <c r="P211" s="188"/>
      <c r="Q211" s="63"/>
      <c r="R211" s="160"/>
      <c r="S211" s="160"/>
      <c r="T211" s="160"/>
      <c r="U211" s="160"/>
      <c r="V211" s="160"/>
      <c r="W211" s="160"/>
      <c r="X211" s="160"/>
    </row>
    <row r="212" spans="1:24" ht="15" customHeight="1" x14ac:dyDescent="0.35">
      <c r="A212" s="160"/>
      <c r="B212" s="62"/>
      <c r="C212" s="171"/>
      <c r="G212" s="186" t="s">
        <v>519</v>
      </c>
      <c r="H212" s="198">
        <f>SUM('SME - SMECare'!G158,'SME - SMECare'!G265,'SME - SMECare'!G371,'SME - SMECare'!G477,'SME - SMECare'!G582)</f>
        <v>0</v>
      </c>
      <c r="P212" s="172"/>
      <c r="Q212" s="63"/>
      <c r="R212" s="160"/>
      <c r="S212" s="160"/>
    </row>
    <row r="213" spans="1:24" ht="15" customHeight="1" x14ac:dyDescent="0.35">
      <c r="A213" s="160"/>
      <c r="B213" s="62"/>
      <c r="C213" s="171"/>
      <c r="G213" s="186" t="s">
        <v>520</v>
      </c>
      <c r="H213" s="198">
        <f>SUM('SME - SMECare'!G159,'SME - SMECare'!G266,'SME - SMECare'!G372,'SME - SMECare'!G478,'SME - SMECare'!G583)</f>
        <v>0</v>
      </c>
      <c r="P213" s="172"/>
      <c r="Q213" s="63"/>
      <c r="R213" s="160"/>
      <c r="S213" s="160"/>
    </row>
    <row r="214" spans="1:24" ht="9" customHeight="1" x14ac:dyDescent="0.35">
      <c r="A214" s="160"/>
      <c r="B214" s="62"/>
      <c r="C214" s="171"/>
      <c r="E214" s="67"/>
      <c r="F214" s="187"/>
      <c r="G214" s="67"/>
      <c r="H214" s="67"/>
      <c r="I214" s="67"/>
      <c r="J214" s="67"/>
      <c r="K214" s="67"/>
      <c r="L214" s="67"/>
      <c r="M214" s="87"/>
      <c r="N214" s="67"/>
      <c r="O214" s="67"/>
      <c r="P214" s="188"/>
      <c r="Q214" s="63"/>
      <c r="R214" s="160"/>
      <c r="S214" s="160"/>
    </row>
    <row r="215" spans="1:24" ht="15" customHeight="1" x14ac:dyDescent="0.35">
      <c r="A215" s="160"/>
      <c r="B215" s="62"/>
      <c r="C215" s="171"/>
      <c r="D215" s="459" t="s">
        <v>399</v>
      </c>
      <c r="E215" s="459"/>
      <c r="F215" s="187" t="s">
        <v>259</v>
      </c>
      <c r="G215" s="263" t="s">
        <v>521</v>
      </c>
      <c r="H215" s="263"/>
      <c r="I215" s="263"/>
      <c r="J215" s="263"/>
      <c r="K215" s="263"/>
      <c r="L215" s="67"/>
      <c r="M215" s="87"/>
      <c r="N215" s="67"/>
      <c r="O215" s="67"/>
      <c r="P215" s="188"/>
      <c r="Q215" s="63"/>
      <c r="R215" s="160"/>
      <c r="S215" s="160"/>
    </row>
    <row r="216" spans="1:24" ht="15" customHeight="1" x14ac:dyDescent="0.35">
      <c r="A216" s="160"/>
      <c r="B216" s="62"/>
      <c r="C216" s="171"/>
      <c r="D216" s="477"/>
      <c r="E216" s="477"/>
      <c r="F216" s="187"/>
      <c r="G216" s="263" t="s">
        <v>524</v>
      </c>
      <c r="H216" s="263"/>
      <c r="I216" s="263"/>
      <c r="J216" s="263"/>
      <c r="K216" s="263"/>
      <c r="L216" s="263"/>
      <c r="M216" s="263"/>
      <c r="N216" s="263"/>
      <c r="O216" s="473">
        <f>SUM('SME - SMECare'!E157,'SME - SMECare'!E264,'SME - SMECare'!E370,'SME - SMECare'!E476,'SME - SMECare'!E581)</f>
        <v>0</v>
      </c>
      <c r="P216" s="490"/>
      <c r="Q216" s="63"/>
      <c r="R216" s="160"/>
      <c r="S216" s="160"/>
    </row>
    <row r="217" spans="1:24" ht="15" customHeight="1" x14ac:dyDescent="0.35">
      <c r="A217" s="160"/>
      <c r="B217" s="62"/>
      <c r="C217" s="171"/>
      <c r="D217" s="67"/>
      <c r="E217" s="67"/>
      <c r="F217" s="187"/>
      <c r="G217" s="263" t="s">
        <v>527</v>
      </c>
      <c r="H217" s="263"/>
      <c r="I217" s="263"/>
      <c r="J217" s="263"/>
      <c r="K217" s="263"/>
      <c r="L217" s="263"/>
      <c r="M217" s="263"/>
      <c r="N217" s="263"/>
      <c r="O217" s="473">
        <f>SUM('SME - SMECare'!E166,'SME - SMECare'!E273,'SME - SMECare'!E379,'SME - SMECare'!E485,'SME - SMECare'!E590)</f>
        <v>0</v>
      </c>
      <c r="P217" s="490"/>
      <c r="Q217" s="63"/>
      <c r="R217" s="160"/>
      <c r="S217" s="160"/>
    </row>
    <row r="218" spans="1:24" ht="9" customHeight="1" x14ac:dyDescent="0.35">
      <c r="A218" s="160"/>
      <c r="B218" s="62"/>
      <c r="C218" s="171"/>
      <c r="D218" s="65"/>
      <c r="E218" s="67"/>
      <c r="F218" s="187"/>
      <c r="G218" s="67"/>
      <c r="H218" s="67"/>
      <c r="I218" s="67"/>
      <c r="J218" s="67"/>
      <c r="K218" s="67"/>
      <c r="L218" s="67"/>
      <c r="M218" s="87"/>
      <c r="N218" s="67"/>
      <c r="O218" s="67"/>
      <c r="P218" s="188"/>
      <c r="Q218" s="63"/>
      <c r="R218" s="160"/>
      <c r="S218" s="160"/>
      <c r="T218" s="160"/>
      <c r="V218" s="160"/>
      <c r="X218" s="160"/>
    </row>
    <row r="219" spans="1:24" ht="15" customHeight="1" x14ac:dyDescent="0.35">
      <c r="A219" s="160"/>
      <c r="B219" s="62"/>
      <c r="C219" s="171"/>
      <c r="G219" s="263" t="s">
        <v>522</v>
      </c>
      <c r="H219" s="263"/>
      <c r="I219" s="263"/>
      <c r="J219" s="263"/>
      <c r="K219" s="263"/>
      <c r="L219" s="67"/>
      <c r="M219" s="87"/>
      <c r="N219" s="67"/>
      <c r="P219" s="172"/>
      <c r="Q219" s="63"/>
      <c r="R219" s="160"/>
      <c r="S219" s="160"/>
    </row>
    <row r="220" spans="1:24" ht="15" customHeight="1" x14ac:dyDescent="0.35">
      <c r="A220" s="160"/>
      <c r="B220" s="62"/>
      <c r="C220" s="171"/>
      <c r="G220" s="263" t="s">
        <v>524</v>
      </c>
      <c r="H220" s="263"/>
      <c r="I220" s="263"/>
      <c r="J220" s="263"/>
      <c r="K220" s="263"/>
      <c r="L220" s="263"/>
      <c r="M220" s="263"/>
      <c r="N220" s="263"/>
      <c r="O220" s="473">
        <f>SUM('SME - SMECare'!E158,'SME - SMECare'!E265,'SME - SMECare'!E371,'SME - SMECare'!E477,'SME - SMECare'!E582)</f>
        <v>0</v>
      </c>
      <c r="P220" s="490"/>
      <c r="Q220" s="63"/>
      <c r="R220" s="160"/>
      <c r="S220" s="160"/>
    </row>
    <row r="221" spans="1:24" ht="15" customHeight="1" x14ac:dyDescent="0.35">
      <c r="A221" s="160"/>
      <c r="B221" s="62"/>
      <c r="C221" s="171"/>
      <c r="E221" s="67"/>
      <c r="F221" s="187"/>
      <c r="G221" s="263" t="s">
        <v>527</v>
      </c>
      <c r="H221" s="263"/>
      <c r="I221" s="263"/>
      <c r="J221" s="263"/>
      <c r="K221" s="263"/>
      <c r="L221" s="263"/>
      <c r="M221" s="263"/>
      <c r="N221" s="263"/>
      <c r="O221" s="473">
        <f>SUM('SME - SMECare'!E167,'SME - SMECare'!E274,'SME - SMECare'!E380,'SME - SMECare'!E486,'SME - SMECare'!E591)</f>
        <v>0</v>
      </c>
      <c r="P221" s="490"/>
      <c r="Q221" s="63"/>
      <c r="R221" s="160"/>
      <c r="S221" s="160"/>
    </row>
    <row r="222" spans="1:24" ht="9" customHeight="1" x14ac:dyDescent="0.35">
      <c r="A222" s="160"/>
      <c r="B222" s="62"/>
      <c r="C222" s="171"/>
      <c r="E222" s="67"/>
      <c r="F222" s="187"/>
      <c r="G222" s="67"/>
      <c r="H222" s="67"/>
      <c r="I222" s="67"/>
      <c r="J222" s="67"/>
      <c r="K222" s="67"/>
      <c r="L222" s="67"/>
      <c r="M222" s="87"/>
      <c r="N222" s="67"/>
      <c r="O222" s="67"/>
      <c r="P222" s="188"/>
      <c r="Q222" s="63"/>
      <c r="R222" s="160"/>
      <c r="S222" s="160"/>
    </row>
    <row r="223" spans="1:24" ht="15" customHeight="1" x14ac:dyDescent="0.35">
      <c r="A223" s="160"/>
      <c r="B223" s="62"/>
      <c r="C223" s="171"/>
      <c r="D223" s="67"/>
      <c r="E223" s="67"/>
      <c r="F223" s="187"/>
      <c r="G223" s="263" t="s">
        <v>523</v>
      </c>
      <c r="H223" s="263"/>
      <c r="I223" s="263"/>
      <c r="J223" s="263"/>
      <c r="K223" s="263"/>
      <c r="L223" s="67"/>
      <c r="M223" s="87"/>
      <c r="N223" s="67"/>
      <c r="O223" s="67"/>
      <c r="P223" s="188"/>
      <c r="Q223" s="63"/>
      <c r="R223" s="160"/>
      <c r="S223" s="160"/>
    </row>
    <row r="224" spans="1:24" ht="15" customHeight="1" x14ac:dyDescent="0.35">
      <c r="A224" s="160"/>
      <c r="B224" s="62"/>
      <c r="C224" s="171"/>
      <c r="D224" s="67"/>
      <c r="E224" s="67"/>
      <c r="F224" s="187"/>
      <c r="G224" s="263" t="s">
        <v>524</v>
      </c>
      <c r="H224" s="263"/>
      <c r="I224" s="263"/>
      <c r="J224" s="263"/>
      <c r="K224" s="263"/>
      <c r="L224" s="263"/>
      <c r="M224" s="263"/>
      <c r="N224" s="263"/>
      <c r="O224" s="473">
        <f>SUM('SME - SMECare'!E159,'SME - SMECare'!E266,'SME - SMECare'!E372,'SME - SMECare'!E478,'SME - SMECare'!E583)</f>
        <v>0</v>
      </c>
      <c r="P224" s="490"/>
      <c r="Q224" s="63"/>
      <c r="R224" s="160"/>
      <c r="S224" s="160"/>
    </row>
    <row r="225" spans="1:24" ht="15" customHeight="1" x14ac:dyDescent="0.35">
      <c r="A225" s="160"/>
      <c r="B225" s="62"/>
      <c r="C225" s="171"/>
      <c r="D225" s="65"/>
      <c r="E225" s="67"/>
      <c r="F225" s="187"/>
      <c r="G225" s="263" t="s">
        <v>527</v>
      </c>
      <c r="H225" s="263"/>
      <c r="I225" s="263"/>
      <c r="J225" s="263"/>
      <c r="K225" s="263"/>
      <c r="L225" s="263"/>
      <c r="M225" s="263"/>
      <c r="N225" s="263"/>
      <c r="O225" s="473">
        <f>SUM('SME - SMECare'!E168,'SME - SMECare'!E275,'SME - SMECare'!E381,'SME - SMECare'!E487,'SME - SMECare'!E592)</f>
        <v>0</v>
      </c>
      <c r="P225" s="490"/>
      <c r="Q225" s="63"/>
      <c r="R225" s="160"/>
      <c r="S225" s="160"/>
      <c r="T225" s="160"/>
      <c r="U225" s="160"/>
      <c r="V225" s="160"/>
      <c r="W225" s="160"/>
      <c r="X225" s="160"/>
    </row>
    <row r="226" spans="1:24" ht="9" customHeight="1" x14ac:dyDescent="0.35">
      <c r="A226" s="160"/>
      <c r="B226" s="62"/>
      <c r="C226" s="171"/>
      <c r="P226" s="172"/>
      <c r="Q226" s="63"/>
      <c r="R226" s="160"/>
      <c r="S226" s="160"/>
    </row>
    <row r="227" spans="1:24" ht="15" customHeight="1" x14ac:dyDescent="0.35">
      <c r="A227" s="160"/>
      <c r="B227" s="62"/>
      <c r="C227" s="171"/>
      <c r="D227" s="459" t="s">
        <v>404</v>
      </c>
      <c r="E227" s="459"/>
      <c r="G227" s="474" t="s">
        <v>59</v>
      </c>
      <c r="H227" s="474"/>
      <c r="I227" s="474"/>
      <c r="J227" s="474"/>
      <c r="K227" s="474"/>
      <c r="P227" s="172"/>
      <c r="Q227" s="63"/>
      <c r="R227" s="160"/>
      <c r="S227" s="160"/>
    </row>
    <row r="228" spans="1:24" ht="9" customHeight="1" x14ac:dyDescent="0.35">
      <c r="A228" s="160"/>
      <c r="B228" s="62"/>
      <c r="C228" s="173"/>
      <c r="D228" s="174"/>
      <c r="E228" s="199"/>
      <c r="F228" s="200"/>
      <c r="G228" s="199"/>
      <c r="H228" s="199"/>
      <c r="I228" s="199"/>
      <c r="J228" s="199"/>
      <c r="K228" s="199"/>
      <c r="L228" s="199"/>
      <c r="M228" s="201"/>
      <c r="N228" s="199"/>
      <c r="O228" s="199"/>
      <c r="P228" s="202"/>
      <c r="Q228" s="63"/>
      <c r="R228" s="160"/>
      <c r="S228" s="160"/>
    </row>
    <row r="229" spans="1:24" ht="9" customHeight="1" x14ac:dyDescent="0.35">
      <c r="A229" s="160"/>
      <c r="B229" s="62"/>
      <c r="C229" s="178"/>
      <c r="D229" s="192"/>
      <c r="E229" s="192"/>
      <c r="F229" s="193"/>
      <c r="G229" s="192"/>
      <c r="H229" s="192"/>
      <c r="I229" s="192"/>
      <c r="J229" s="192"/>
      <c r="K229" s="192"/>
      <c r="L229" s="192"/>
      <c r="M229" s="194"/>
      <c r="N229" s="192"/>
      <c r="O229" s="192"/>
      <c r="P229" s="195"/>
      <c r="Q229" s="63"/>
      <c r="R229" s="160"/>
      <c r="S229" s="160"/>
    </row>
    <row r="230" spans="1:24" ht="15" customHeight="1" x14ac:dyDescent="0.35">
      <c r="A230" s="160"/>
      <c r="B230" s="62"/>
      <c r="C230" s="171"/>
      <c r="D230" s="468" t="s">
        <v>406</v>
      </c>
      <c r="E230" s="468"/>
      <c r="F230" s="187" t="s">
        <v>259</v>
      </c>
      <c r="G230" s="469"/>
      <c r="H230" s="469"/>
      <c r="I230" s="469"/>
      <c r="J230" s="469"/>
      <c r="K230" s="469"/>
      <c r="L230" s="469"/>
      <c r="M230" s="469"/>
      <c r="N230" s="469"/>
      <c r="O230" s="469"/>
      <c r="P230" s="470"/>
      <c r="Q230" s="63"/>
      <c r="R230" s="160"/>
      <c r="S230" s="160"/>
    </row>
    <row r="231" spans="1:24" ht="15" customHeight="1" x14ac:dyDescent="0.35">
      <c r="A231" s="160"/>
      <c r="B231" s="62"/>
      <c r="C231" s="171"/>
      <c r="D231" s="467"/>
      <c r="E231" s="467"/>
      <c r="F231" s="187"/>
      <c r="G231" s="469"/>
      <c r="H231" s="469"/>
      <c r="I231" s="469"/>
      <c r="J231" s="469"/>
      <c r="K231" s="469"/>
      <c r="L231" s="469"/>
      <c r="M231" s="469"/>
      <c r="N231" s="469"/>
      <c r="O231" s="469"/>
      <c r="P231" s="470"/>
      <c r="Q231" s="63"/>
      <c r="R231" s="160"/>
      <c r="S231" s="160"/>
      <c r="T231" s="160"/>
      <c r="U231" s="160"/>
      <c r="V231" s="160"/>
      <c r="W231" s="160"/>
      <c r="X231" s="160"/>
    </row>
    <row r="232" spans="1:24" ht="15" customHeight="1" x14ac:dyDescent="0.35">
      <c r="A232" s="160"/>
      <c r="B232" s="62"/>
      <c r="C232" s="171"/>
      <c r="G232" s="469"/>
      <c r="H232" s="469"/>
      <c r="I232" s="469"/>
      <c r="J232" s="469"/>
      <c r="K232" s="469"/>
      <c r="L232" s="469"/>
      <c r="M232" s="469"/>
      <c r="N232" s="469"/>
      <c r="O232" s="469"/>
      <c r="P232" s="470"/>
      <c r="Q232" s="63"/>
      <c r="R232" s="160"/>
      <c r="S232" s="160"/>
    </row>
    <row r="233" spans="1:24" ht="9" customHeight="1" x14ac:dyDescent="0.35">
      <c r="A233" s="160"/>
      <c r="B233" s="62"/>
      <c r="C233" s="173"/>
      <c r="D233" s="174"/>
      <c r="E233" s="174"/>
      <c r="F233" s="175"/>
      <c r="G233" s="174"/>
      <c r="H233" s="174"/>
      <c r="I233" s="174"/>
      <c r="J233" s="174"/>
      <c r="K233" s="174"/>
      <c r="L233" s="174"/>
      <c r="M233" s="176"/>
      <c r="N233" s="174"/>
      <c r="O233" s="174"/>
      <c r="P233" s="177"/>
      <c r="Q233" s="63"/>
      <c r="R233" s="160"/>
      <c r="S233" s="160"/>
    </row>
    <row r="234" spans="1:24" ht="9" customHeight="1" x14ac:dyDescent="0.35">
      <c r="A234" s="160"/>
      <c r="B234" s="62"/>
      <c r="C234" s="171"/>
      <c r="E234" s="67"/>
      <c r="F234" s="187"/>
      <c r="G234" s="67"/>
      <c r="H234" s="67"/>
      <c r="I234" s="67"/>
      <c r="J234" s="67"/>
      <c r="K234" s="67"/>
      <c r="L234" s="67"/>
      <c r="M234" s="87"/>
      <c r="N234" s="67"/>
      <c r="O234" s="67"/>
      <c r="P234" s="188"/>
      <c r="Q234" s="63"/>
      <c r="R234" s="160"/>
      <c r="S234" s="160"/>
    </row>
    <row r="235" spans="1:24" ht="15" customHeight="1" x14ac:dyDescent="0.35">
      <c r="A235" s="160"/>
      <c r="B235" s="62"/>
      <c r="C235" s="471" t="s">
        <v>536</v>
      </c>
      <c r="D235" s="472"/>
      <c r="E235" s="472"/>
      <c r="F235" s="472"/>
      <c r="G235" s="472"/>
      <c r="H235" s="67"/>
      <c r="I235" s="67"/>
      <c r="J235" s="67"/>
      <c r="K235" s="67"/>
      <c r="L235" s="67"/>
      <c r="M235" s="87"/>
      <c r="N235" s="67"/>
      <c r="O235" s="67"/>
      <c r="P235" s="188"/>
      <c r="Q235" s="63"/>
      <c r="R235" s="160"/>
      <c r="S235" s="160"/>
    </row>
    <row r="236" spans="1:24" ht="9" customHeight="1" x14ac:dyDescent="0.35">
      <c r="A236" s="160"/>
      <c r="B236" s="62"/>
      <c r="C236" s="171"/>
      <c r="E236" s="67"/>
      <c r="F236" s="187"/>
      <c r="G236" s="67"/>
      <c r="H236" s="67"/>
      <c r="I236" s="67"/>
      <c r="J236" s="67"/>
      <c r="K236" s="67"/>
      <c r="L236" s="67"/>
      <c r="M236" s="87"/>
      <c r="N236" s="67"/>
      <c r="O236" s="67"/>
      <c r="P236" s="188"/>
      <c r="Q236" s="63"/>
      <c r="R236" s="160"/>
      <c r="S236" s="160"/>
    </row>
    <row r="237" spans="1:24" ht="15" customHeight="1" x14ac:dyDescent="0.35">
      <c r="A237" s="160"/>
      <c r="B237" s="62"/>
      <c r="C237" s="171"/>
      <c r="D237" s="459" t="s">
        <v>408</v>
      </c>
      <c r="E237" s="459"/>
      <c r="F237" s="187" t="s">
        <v>259</v>
      </c>
      <c r="G237" s="464" t="str">
        <f>'SME - SMECare'!F629</f>
        <v>-</v>
      </c>
      <c r="H237" s="464"/>
      <c r="I237" s="464"/>
      <c r="J237" s="67"/>
      <c r="K237" s="67"/>
      <c r="L237" s="67"/>
      <c r="M237" s="67"/>
      <c r="N237" s="67"/>
      <c r="O237" s="67"/>
      <c r="P237" s="188"/>
      <c r="Q237" s="63"/>
      <c r="R237" s="160"/>
      <c r="S237" s="160"/>
    </row>
    <row r="238" spans="1:24" ht="9" customHeight="1" x14ac:dyDescent="0.35">
      <c r="A238" s="160"/>
      <c r="B238" s="62"/>
      <c r="C238" s="171"/>
      <c r="D238" s="67"/>
      <c r="E238" s="67"/>
      <c r="F238" s="187"/>
      <c r="G238" s="67"/>
      <c r="H238" s="67"/>
      <c r="I238" s="67"/>
      <c r="J238" s="67"/>
      <c r="K238" s="67"/>
      <c r="L238" s="67"/>
      <c r="M238" s="67"/>
      <c r="N238" s="67"/>
      <c r="O238" s="67"/>
      <c r="P238" s="188"/>
      <c r="Q238" s="63"/>
      <c r="R238" s="160"/>
      <c r="S238" s="160"/>
    </row>
    <row r="239" spans="1:24" ht="15" customHeight="1" x14ac:dyDescent="0.35">
      <c r="A239" s="160"/>
      <c r="B239" s="62"/>
      <c r="C239" s="171"/>
      <c r="D239" s="459" t="s">
        <v>410</v>
      </c>
      <c r="E239" s="459"/>
      <c r="F239" s="161" t="s">
        <v>259</v>
      </c>
      <c r="G239" s="464" t="str">
        <f>'SME - SMECare'!F631</f>
        <v>-</v>
      </c>
      <c r="H239" s="464"/>
      <c r="I239" s="464"/>
      <c r="J239" s="109"/>
      <c r="K239" s="109"/>
      <c r="L239" s="109"/>
      <c r="M239" s="109"/>
      <c r="N239" s="109"/>
      <c r="O239" s="109"/>
      <c r="P239" s="226"/>
      <c r="Q239" s="63"/>
      <c r="R239" s="160"/>
      <c r="S239" s="160"/>
    </row>
    <row r="240" spans="1:24" ht="9" customHeight="1" x14ac:dyDescent="0.35">
      <c r="A240" s="160"/>
      <c r="B240" s="62"/>
      <c r="C240" s="171"/>
      <c r="E240" s="67"/>
      <c r="F240" s="187"/>
      <c r="G240" s="67"/>
      <c r="H240" s="67"/>
      <c r="I240" s="67"/>
      <c r="J240" s="67"/>
      <c r="K240" s="67"/>
      <c r="L240" s="67"/>
      <c r="M240" s="67"/>
      <c r="N240" s="67"/>
      <c r="O240" s="67"/>
      <c r="P240" s="188"/>
      <c r="Q240" s="63"/>
      <c r="R240" s="160"/>
      <c r="S240" s="160"/>
    </row>
    <row r="241" spans="1:24" ht="15" customHeight="1" x14ac:dyDescent="0.35">
      <c r="A241" s="160"/>
      <c r="B241" s="62"/>
      <c r="C241" s="171"/>
      <c r="D241" s="459" t="s">
        <v>412</v>
      </c>
      <c r="E241" s="459"/>
      <c r="F241" s="187" t="s">
        <v>259</v>
      </c>
      <c r="G241" s="464" t="str">
        <f>IFERROR(G237-G239, "-")</f>
        <v>-</v>
      </c>
      <c r="H241" s="464"/>
      <c r="I241" s="464"/>
      <c r="J241" s="67"/>
      <c r="K241" s="67"/>
      <c r="L241" s="67"/>
      <c r="M241" s="67"/>
      <c r="N241" s="67"/>
      <c r="O241" s="67"/>
      <c r="P241" s="188"/>
      <c r="Q241" s="63"/>
      <c r="R241" s="160"/>
      <c r="S241" s="160"/>
    </row>
    <row r="242" spans="1:24" ht="9" customHeight="1" x14ac:dyDescent="0.35">
      <c r="A242" s="160"/>
      <c r="B242" s="62"/>
      <c r="C242" s="171"/>
      <c r="D242" s="65"/>
      <c r="E242" s="67"/>
      <c r="F242" s="187"/>
      <c r="G242" s="67"/>
      <c r="H242" s="67"/>
      <c r="I242" s="67"/>
      <c r="J242" s="67"/>
      <c r="K242" s="67"/>
      <c r="L242" s="67"/>
      <c r="M242" s="67"/>
      <c r="N242" s="67"/>
      <c r="O242" s="67"/>
      <c r="P242" s="188"/>
      <c r="Q242" s="63"/>
      <c r="R242" s="160"/>
      <c r="S242" s="160"/>
      <c r="T242" s="160"/>
      <c r="U242" s="160"/>
      <c r="V242" s="160"/>
      <c r="W242" s="160"/>
      <c r="X242" s="160"/>
    </row>
    <row r="243" spans="1:24" ht="15" customHeight="1" x14ac:dyDescent="0.35">
      <c r="A243" s="160"/>
      <c r="B243" s="62"/>
      <c r="C243" s="171"/>
      <c r="D243" s="459" t="s">
        <v>414</v>
      </c>
      <c r="E243" s="459"/>
      <c r="F243" s="161" t="s">
        <v>259</v>
      </c>
      <c r="G243" s="464" t="str">
        <f>'SME - SMECare'!F633</f>
        <v>-</v>
      </c>
      <c r="H243" s="464"/>
      <c r="I243" s="464"/>
      <c r="J243" s="109"/>
      <c r="K243" s="109"/>
      <c r="L243" s="109"/>
      <c r="M243" s="109"/>
      <c r="N243" s="109"/>
      <c r="O243" s="109"/>
      <c r="P243" s="226"/>
      <c r="Q243" s="63"/>
      <c r="R243" s="160"/>
      <c r="S243" s="160"/>
    </row>
    <row r="244" spans="1:24" ht="9" customHeight="1" x14ac:dyDescent="0.35">
      <c r="A244" s="160"/>
      <c r="B244" s="62"/>
      <c r="C244" s="171"/>
      <c r="E244" s="67"/>
      <c r="F244" s="187"/>
      <c r="G244" s="67"/>
      <c r="H244" s="67"/>
      <c r="I244" s="67"/>
      <c r="J244" s="67"/>
      <c r="K244" s="67"/>
      <c r="L244" s="67"/>
      <c r="M244" s="67"/>
      <c r="N244" s="67"/>
      <c r="O244" s="67"/>
      <c r="P244" s="188"/>
      <c r="Q244" s="63"/>
      <c r="R244" s="160"/>
      <c r="S244" s="160"/>
    </row>
    <row r="245" spans="1:24" ht="15" customHeight="1" x14ac:dyDescent="0.35">
      <c r="A245" s="160"/>
      <c r="B245" s="62"/>
      <c r="C245" s="171"/>
      <c r="D245" s="459" t="s">
        <v>416</v>
      </c>
      <c r="E245" s="459"/>
      <c r="F245" s="187" t="s">
        <v>259</v>
      </c>
      <c r="G245" s="464" t="str">
        <f>'SME - SMECare'!F635</f>
        <v>-</v>
      </c>
      <c r="H245" s="464"/>
      <c r="I245" s="464"/>
      <c r="J245" s="67"/>
      <c r="K245" s="67"/>
      <c r="L245" s="67"/>
      <c r="M245" s="67"/>
      <c r="N245" s="67"/>
      <c r="O245" s="67"/>
      <c r="P245" s="188"/>
      <c r="Q245" s="63"/>
      <c r="R245" s="160"/>
      <c r="S245" s="160"/>
    </row>
    <row r="246" spans="1:24" ht="9" customHeight="1" x14ac:dyDescent="0.35">
      <c r="A246" s="160"/>
      <c r="B246" s="62"/>
      <c r="C246" s="171"/>
      <c r="D246" s="233"/>
      <c r="E246" s="233"/>
      <c r="F246" s="187"/>
      <c r="G246" s="241"/>
      <c r="H246" s="241"/>
      <c r="I246" s="241"/>
      <c r="J246" s="67"/>
      <c r="K246" s="67"/>
      <c r="L246" s="67"/>
      <c r="M246" s="67"/>
      <c r="N246" s="67"/>
      <c r="O246" s="67"/>
      <c r="P246" s="188"/>
      <c r="Q246" s="63"/>
      <c r="R246" s="160"/>
      <c r="S246" s="160"/>
    </row>
    <row r="247" spans="1:24" ht="15" customHeight="1" x14ac:dyDescent="0.35">
      <c r="A247" s="160"/>
      <c r="B247" s="62"/>
      <c r="C247" s="171"/>
      <c r="D247" s="233" t="s">
        <v>537</v>
      </c>
      <c r="E247" s="233"/>
      <c r="F247" s="187" t="s">
        <v>259</v>
      </c>
      <c r="G247" s="244"/>
      <c r="H247" s="241"/>
      <c r="I247" s="241"/>
      <c r="J247" s="67"/>
      <c r="K247" s="67"/>
      <c r="L247" s="67"/>
      <c r="M247" s="67"/>
      <c r="N247" s="67"/>
      <c r="O247" s="67"/>
      <c r="P247" s="188"/>
      <c r="Q247" s="63"/>
      <c r="R247" s="160"/>
      <c r="S247" s="160"/>
    </row>
    <row r="248" spans="1:24" ht="9" customHeight="1" x14ac:dyDescent="0.35">
      <c r="A248" s="160"/>
      <c r="B248" s="62"/>
      <c r="C248" s="171"/>
      <c r="D248" s="233"/>
      <c r="E248" s="233"/>
      <c r="F248" s="187"/>
      <c r="G248" s="241"/>
      <c r="H248" s="241"/>
      <c r="I248" s="241"/>
      <c r="J248" s="67"/>
      <c r="K248" s="67"/>
      <c r="L248" s="67"/>
      <c r="M248" s="67"/>
      <c r="N248" s="67"/>
      <c r="O248" s="67"/>
      <c r="P248" s="188"/>
      <c r="Q248" s="63"/>
      <c r="R248" s="160"/>
      <c r="S248" s="160"/>
    </row>
    <row r="249" spans="1:24" ht="15" customHeight="1" x14ac:dyDescent="0.35">
      <c r="A249" s="160"/>
      <c r="B249" s="62"/>
      <c r="C249" s="171"/>
      <c r="D249" s="233" t="s">
        <v>538</v>
      </c>
      <c r="E249" s="233"/>
      <c r="F249" s="187" t="s">
        <v>259</v>
      </c>
      <c r="G249" s="464" t="str">
        <f>IFERROR(G245*(1-G247), "-")</f>
        <v>-</v>
      </c>
      <c r="H249" s="464"/>
      <c r="I249" s="241"/>
      <c r="J249" s="67"/>
      <c r="K249" s="67"/>
      <c r="L249" s="67"/>
      <c r="M249" s="67"/>
      <c r="N249" s="67"/>
      <c r="O249" s="67"/>
      <c r="P249" s="188"/>
      <c r="Q249" s="63"/>
      <c r="R249" s="160"/>
      <c r="S249" s="160"/>
    </row>
    <row r="250" spans="1:24" ht="9" customHeight="1" x14ac:dyDescent="0.35">
      <c r="A250" s="160"/>
      <c r="B250" s="62"/>
      <c r="C250" s="171"/>
      <c r="D250" s="476"/>
      <c r="E250" s="476"/>
      <c r="F250" s="187"/>
      <c r="G250" s="67"/>
      <c r="H250" s="67"/>
      <c r="I250" s="67"/>
      <c r="J250" s="67"/>
      <c r="K250" s="67"/>
      <c r="L250" s="67"/>
      <c r="M250" s="67"/>
      <c r="N250" s="67"/>
      <c r="O250" s="67"/>
      <c r="P250" s="188"/>
      <c r="Q250" s="63"/>
      <c r="R250" s="160"/>
      <c r="S250" s="160"/>
    </row>
    <row r="251" spans="1:24" ht="15" customHeight="1" x14ac:dyDescent="0.35">
      <c r="A251" s="160"/>
      <c r="B251" s="62"/>
      <c r="C251" s="171"/>
      <c r="D251" s="476" t="s">
        <v>419</v>
      </c>
      <c r="E251" s="476"/>
      <c r="F251" s="187" t="s">
        <v>259</v>
      </c>
      <c r="G251" s="465" t="s">
        <v>525</v>
      </c>
      <c r="H251" s="465"/>
      <c r="I251" s="465"/>
      <c r="J251" s="465"/>
      <c r="K251" s="465"/>
      <c r="L251" s="465"/>
      <c r="M251" s="465"/>
      <c r="N251" s="465"/>
      <c r="O251" s="465"/>
      <c r="P251" s="466"/>
      <c r="Q251" s="63"/>
      <c r="R251" s="160"/>
      <c r="S251" s="160"/>
      <c r="T251" s="160"/>
      <c r="U251" s="160"/>
      <c r="V251" s="160"/>
      <c r="W251" s="160"/>
      <c r="X251" s="160"/>
    </row>
    <row r="252" spans="1:24" ht="15" customHeight="1" x14ac:dyDescent="0.35">
      <c r="A252" s="160"/>
      <c r="B252" s="62"/>
      <c r="C252" s="171"/>
      <c r="D252" s="196"/>
      <c r="E252" s="196"/>
      <c r="F252" s="187"/>
      <c r="G252" s="465"/>
      <c r="H252" s="465"/>
      <c r="I252" s="465"/>
      <c r="J252" s="465"/>
      <c r="K252" s="465"/>
      <c r="L252" s="465"/>
      <c r="M252" s="465"/>
      <c r="N252" s="465"/>
      <c r="O252" s="465"/>
      <c r="P252" s="466"/>
      <c r="Q252" s="63"/>
      <c r="R252" s="160"/>
      <c r="S252" s="160"/>
      <c r="T252" s="160"/>
      <c r="U252" s="160"/>
      <c r="V252" s="160"/>
      <c r="W252" s="160"/>
      <c r="X252" s="160"/>
    </row>
    <row r="253" spans="1:24" ht="15" customHeight="1" x14ac:dyDescent="0.35">
      <c r="A253" s="160"/>
      <c r="B253" s="62"/>
      <c r="C253" s="171"/>
      <c r="D253" s="467"/>
      <c r="E253" s="467"/>
      <c r="G253" s="465"/>
      <c r="H253" s="465"/>
      <c r="I253" s="465"/>
      <c r="J253" s="465"/>
      <c r="K253" s="465"/>
      <c r="L253" s="465"/>
      <c r="M253" s="465"/>
      <c r="N253" s="465"/>
      <c r="O253" s="465"/>
      <c r="P253" s="466"/>
      <c r="Q253" s="63"/>
      <c r="R253" s="160"/>
      <c r="S253" s="160"/>
    </row>
    <row r="254" spans="1:24" ht="9" customHeight="1" thickBot="1" x14ac:dyDescent="0.4">
      <c r="A254" s="160"/>
      <c r="B254" s="62"/>
      <c r="C254" s="203"/>
      <c r="D254" s="204"/>
      <c r="E254" s="205"/>
      <c r="F254" s="206"/>
      <c r="G254" s="205"/>
      <c r="H254" s="205"/>
      <c r="I254" s="205"/>
      <c r="J254" s="205"/>
      <c r="K254" s="205"/>
      <c r="L254" s="205"/>
      <c r="M254" s="207"/>
      <c r="N254" s="205"/>
      <c r="O254" s="205"/>
      <c r="P254" s="208"/>
      <c r="Q254" s="63"/>
      <c r="R254" s="160"/>
      <c r="S254" s="160"/>
      <c r="T254" s="160"/>
      <c r="U254" s="160"/>
      <c r="V254" s="160"/>
      <c r="W254" s="160"/>
      <c r="X254" s="160"/>
    </row>
    <row r="255" spans="1:24" ht="9" customHeight="1" x14ac:dyDescent="0.35">
      <c r="A255" s="160"/>
      <c r="B255" s="62"/>
      <c r="D255" s="67"/>
      <c r="E255" s="67"/>
      <c r="F255" s="187"/>
      <c r="G255" s="67"/>
      <c r="H255" s="67"/>
      <c r="I255" s="67"/>
      <c r="J255" s="67"/>
      <c r="K255" s="67"/>
      <c r="L255" s="67"/>
      <c r="M255" s="87"/>
      <c r="N255" s="67"/>
      <c r="O255" s="67"/>
      <c r="P255" s="67"/>
      <c r="Q255" s="63"/>
      <c r="R255" s="160"/>
      <c r="S255" s="160"/>
    </row>
    <row r="256" spans="1:24" ht="15" customHeight="1" x14ac:dyDescent="0.35">
      <c r="A256" s="160"/>
      <c r="B256" s="62"/>
      <c r="D256" s="67"/>
      <c r="E256" s="67"/>
      <c r="F256" s="187"/>
      <c r="G256" s="67"/>
      <c r="H256" s="67"/>
      <c r="I256" s="67"/>
      <c r="J256" s="67"/>
      <c r="K256" s="67"/>
      <c r="L256" s="67"/>
      <c r="M256" s="87"/>
      <c r="N256" s="67"/>
      <c r="O256" s="67"/>
      <c r="P256" s="67"/>
      <c r="Q256" s="63"/>
      <c r="R256" s="160"/>
      <c r="S256" s="160"/>
    </row>
    <row r="257" spans="1:19" ht="15" customHeight="1" x14ac:dyDescent="0.35">
      <c r="A257" s="160"/>
      <c r="B257" s="62"/>
      <c r="C257" s="459" t="s">
        <v>449</v>
      </c>
      <c r="D257" s="459"/>
      <c r="E257" s="460"/>
      <c r="F257" s="460"/>
      <c r="G257" s="460"/>
      <c r="H257" s="67"/>
      <c r="I257" s="67"/>
      <c r="J257" s="67"/>
      <c r="K257" s="196" t="s">
        <v>450</v>
      </c>
      <c r="L257" s="460"/>
      <c r="M257" s="460"/>
      <c r="N257" s="460"/>
      <c r="O257" s="67"/>
      <c r="P257" s="67"/>
      <c r="Q257" s="63"/>
      <c r="R257" s="160"/>
      <c r="S257" s="160"/>
    </row>
    <row r="258" spans="1:19" ht="15" customHeight="1" x14ac:dyDescent="0.35">
      <c r="A258" s="160"/>
      <c r="B258" s="62"/>
      <c r="D258" s="67"/>
      <c r="E258" s="67"/>
      <c r="F258" s="187"/>
      <c r="G258" s="67"/>
      <c r="H258" s="67"/>
      <c r="I258" s="67"/>
      <c r="J258" s="67"/>
      <c r="K258" s="67"/>
      <c r="L258" s="67"/>
      <c r="M258" s="87"/>
      <c r="N258" s="67"/>
      <c r="O258" s="67"/>
      <c r="P258" s="67"/>
      <c r="Q258" s="63"/>
      <c r="R258" s="160"/>
      <c r="S258" s="160"/>
    </row>
    <row r="259" spans="1:19" ht="15" customHeight="1" x14ac:dyDescent="0.35">
      <c r="A259" s="160"/>
      <c r="B259" s="62"/>
      <c r="C259" s="459" t="s">
        <v>423</v>
      </c>
      <c r="D259" s="459"/>
      <c r="E259" s="459"/>
      <c r="F259" s="187"/>
      <c r="G259" s="67"/>
      <c r="H259" s="67"/>
      <c r="I259" s="67"/>
      <c r="J259" s="67"/>
      <c r="K259" s="67"/>
      <c r="L259" s="67"/>
      <c r="M259" s="87"/>
      <c r="N259" s="67"/>
      <c r="O259" s="67"/>
      <c r="P259" s="67"/>
      <c r="Q259" s="63"/>
      <c r="R259" s="160"/>
      <c r="S259" s="160"/>
    </row>
    <row r="260" spans="1:19" ht="15" customHeight="1" x14ac:dyDescent="0.35">
      <c r="A260" s="160"/>
      <c r="B260" s="62"/>
      <c r="D260" s="67"/>
      <c r="E260" s="67"/>
      <c r="F260" s="187"/>
      <c r="G260" s="67"/>
      <c r="H260" s="67"/>
      <c r="I260" s="67"/>
      <c r="J260" s="67"/>
      <c r="K260" s="67"/>
      <c r="L260" s="67"/>
      <c r="M260" s="87"/>
      <c r="N260" s="67"/>
      <c r="O260" s="67"/>
      <c r="P260" s="67"/>
      <c r="Q260" s="63"/>
      <c r="R260" s="160"/>
      <c r="S260" s="160"/>
    </row>
    <row r="261" spans="1:19" ht="15" customHeight="1" x14ac:dyDescent="0.35">
      <c r="A261" s="160"/>
      <c r="B261" s="62"/>
      <c r="D261" s="67"/>
      <c r="E261" s="67"/>
      <c r="F261" s="187"/>
      <c r="G261" s="67"/>
      <c r="H261" s="67"/>
      <c r="I261" s="67"/>
      <c r="J261" s="67"/>
      <c r="K261" s="67"/>
      <c r="L261" s="67"/>
      <c r="M261" s="87"/>
      <c r="N261" s="67"/>
      <c r="O261" s="67"/>
      <c r="P261" s="67"/>
      <c r="Q261" s="63"/>
      <c r="R261" s="160"/>
      <c r="S261" s="160"/>
    </row>
    <row r="262" spans="1:19" ht="15" customHeight="1" x14ac:dyDescent="0.35">
      <c r="A262" s="160"/>
      <c r="B262" s="62"/>
      <c r="D262" s="67"/>
      <c r="E262" s="67"/>
      <c r="F262" s="187"/>
      <c r="G262" s="67"/>
      <c r="H262" s="67"/>
      <c r="I262" s="67"/>
      <c r="J262" s="67"/>
      <c r="K262" s="67"/>
      <c r="L262" s="67"/>
      <c r="M262" s="87"/>
      <c r="N262" s="67"/>
      <c r="O262" s="67"/>
      <c r="P262" s="67"/>
      <c r="Q262" s="63"/>
      <c r="R262" s="160"/>
      <c r="S262" s="160"/>
    </row>
    <row r="263" spans="1:19" ht="15" customHeight="1" x14ac:dyDescent="0.35">
      <c r="A263" s="160"/>
      <c r="B263" s="62"/>
      <c r="D263" s="67"/>
      <c r="E263" s="67"/>
      <c r="F263" s="187"/>
      <c r="G263" s="67"/>
      <c r="H263" s="67"/>
      <c r="I263" s="67"/>
      <c r="J263" s="67"/>
      <c r="K263" s="67"/>
      <c r="L263" s="67"/>
      <c r="M263" s="87"/>
      <c r="N263" s="67"/>
      <c r="O263" s="67"/>
      <c r="P263" s="67"/>
      <c r="Q263" s="63"/>
      <c r="R263" s="160"/>
      <c r="S263" s="160"/>
    </row>
    <row r="264" spans="1:19" ht="15" customHeight="1" x14ac:dyDescent="0.35">
      <c r="A264" s="160"/>
      <c r="B264" s="62"/>
      <c r="D264" s="67"/>
      <c r="E264" s="67"/>
      <c r="F264" s="187"/>
      <c r="G264" s="67"/>
      <c r="H264" s="67"/>
      <c r="I264" s="67"/>
      <c r="J264" s="67"/>
      <c r="K264" s="67"/>
      <c r="L264" s="67"/>
      <c r="M264" s="87"/>
      <c r="N264" s="67"/>
      <c r="O264" s="67"/>
      <c r="P264" s="67"/>
      <c r="Q264" s="63"/>
      <c r="R264" s="160"/>
      <c r="S264" s="160"/>
    </row>
    <row r="265" spans="1:19" ht="15" customHeight="1" x14ac:dyDescent="0.35">
      <c r="A265" s="160"/>
      <c r="B265" s="62"/>
      <c r="C265" s="463"/>
      <c r="D265" s="463"/>
      <c r="E265" s="463"/>
      <c r="F265" s="463"/>
      <c r="G265" s="463"/>
      <c r="H265" s="67"/>
      <c r="I265" s="67"/>
      <c r="J265" s="67"/>
      <c r="K265" s="463"/>
      <c r="L265" s="463"/>
      <c r="M265" s="463"/>
      <c r="N265" s="463"/>
      <c r="O265" s="463"/>
      <c r="P265" s="67"/>
      <c r="Q265" s="63"/>
      <c r="R265" s="160"/>
      <c r="S265" s="160"/>
    </row>
    <row r="266" spans="1:19" ht="9" customHeight="1" x14ac:dyDescent="0.35">
      <c r="A266" s="160"/>
      <c r="B266" s="62"/>
      <c r="D266" s="67"/>
      <c r="E266" s="67"/>
      <c r="F266" s="187"/>
      <c r="G266" s="67"/>
      <c r="H266" s="67"/>
      <c r="I266" s="67"/>
      <c r="J266" s="67"/>
      <c r="L266" s="67"/>
      <c r="M266" s="67"/>
      <c r="N266" s="187"/>
      <c r="O266" s="67"/>
      <c r="P266" s="67"/>
      <c r="Q266" s="63"/>
      <c r="R266" s="160"/>
      <c r="S266" s="160"/>
    </row>
    <row r="267" spans="1:19" ht="15" customHeight="1" x14ac:dyDescent="0.35">
      <c r="A267" s="160"/>
      <c r="B267" s="62"/>
      <c r="C267" s="459" t="s">
        <v>426</v>
      </c>
      <c r="D267" s="459"/>
      <c r="E267" s="459"/>
      <c r="F267" s="459"/>
      <c r="G267" s="459"/>
      <c r="H267" s="67"/>
      <c r="I267" s="67"/>
      <c r="J267" s="67"/>
      <c r="K267" s="459" t="s">
        <v>427</v>
      </c>
      <c r="L267" s="459"/>
      <c r="M267" s="459"/>
      <c r="N267" s="459"/>
      <c r="O267" s="459"/>
      <c r="P267" s="67"/>
      <c r="Q267" s="63"/>
      <c r="R267" s="160"/>
      <c r="S267" s="160"/>
    </row>
    <row r="268" spans="1:19" ht="15" customHeight="1" x14ac:dyDescent="0.35">
      <c r="A268" s="160"/>
      <c r="B268" s="62"/>
      <c r="D268" s="67"/>
      <c r="E268" s="67"/>
      <c r="F268" s="187"/>
      <c r="G268" s="67"/>
      <c r="H268" s="67"/>
      <c r="I268" s="67"/>
      <c r="J268" s="67"/>
      <c r="K268" s="67"/>
      <c r="L268" s="67"/>
      <c r="M268" s="87"/>
      <c r="N268" s="67"/>
      <c r="O268" s="67"/>
      <c r="P268" s="67"/>
      <c r="Q268" s="63"/>
      <c r="R268" s="160"/>
      <c r="S268" s="160"/>
    </row>
    <row r="269" spans="1:19" ht="15" customHeight="1" x14ac:dyDescent="0.35">
      <c r="A269" s="160"/>
      <c r="B269" s="62"/>
      <c r="D269" s="67"/>
      <c r="E269" s="67"/>
      <c r="F269" s="187"/>
      <c r="G269" s="67"/>
      <c r="H269" s="67"/>
      <c r="I269" s="67"/>
      <c r="J269" s="67"/>
      <c r="K269" s="67"/>
      <c r="L269" s="67"/>
      <c r="M269" s="87"/>
      <c r="N269" s="67"/>
      <c r="O269" s="67"/>
      <c r="P269" s="67"/>
      <c r="Q269" s="63"/>
      <c r="R269" s="160"/>
      <c r="S269" s="160"/>
    </row>
    <row r="270" spans="1:19" ht="15" customHeight="1" x14ac:dyDescent="0.35">
      <c r="A270" s="160"/>
      <c r="B270" s="62"/>
      <c r="C270" s="459" t="s">
        <v>451</v>
      </c>
      <c r="D270" s="459"/>
      <c r="E270" s="460"/>
      <c r="F270" s="460"/>
      <c r="G270" s="460"/>
      <c r="H270" s="67"/>
      <c r="I270" s="67"/>
      <c r="J270" s="67"/>
      <c r="K270" s="67"/>
      <c r="L270" s="67"/>
      <c r="M270" s="87"/>
      <c r="N270" s="67"/>
      <c r="O270" s="67"/>
      <c r="P270" s="67"/>
      <c r="Q270" s="63"/>
      <c r="R270" s="160"/>
      <c r="S270" s="160"/>
    </row>
    <row r="271" spans="1:19" ht="15" customHeight="1" x14ac:dyDescent="0.35">
      <c r="A271" s="160"/>
      <c r="B271" s="62"/>
      <c r="D271" s="67"/>
      <c r="E271" s="67"/>
      <c r="F271" s="187"/>
      <c r="G271" s="67"/>
      <c r="H271" s="67"/>
      <c r="I271" s="67"/>
      <c r="J271" s="67"/>
      <c r="K271" s="67"/>
      <c r="L271" s="67"/>
      <c r="M271" s="87"/>
      <c r="N271" s="67"/>
      <c r="O271" s="67"/>
      <c r="P271" s="67"/>
      <c r="Q271" s="63"/>
      <c r="R271" s="160"/>
      <c r="S271" s="160"/>
    </row>
    <row r="272" spans="1:19" ht="15" customHeight="1" x14ac:dyDescent="0.35">
      <c r="A272" s="160"/>
      <c r="B272" s="62"/>
      <c r="C272" s="459" t="s">
        <v>452</v>
      </c>
      <c r="D272" s="459"/>
      <c r="E272" s="460"/>
      <c r="F272" s="460"/>
      <c r="G272" s="460"/>
      <c r="H272" s="67"/>
      <c r="I272" s="67"/>
      <c r="J272" s="67"/>
      <c r="K272" s="67"/>
      <c r="L272" s="67"/>
      <c r="M272" s="87"/>
      <c r="N272" s="67"/>
      <c r="O272" s="67"/>
      <c r="P272" s="67"/>
      <c r="Q272" s="63"/>
      <c r="R272" s="160"/>
      <c r="S272" s="160"/>
    </row>
    <row r="273" spans="1:19" ht="9" customHeight="1" thickBot="1" x14ac:dyDescent="0.4">
      <c r="A273" s="160"/>
      <c r="B273" s="124"/>
      <c r="C273" s="141"/>
      <c r="D273" s="125"/>
      <c r="E273" s="125"/>
      <c r="F273" s="209"/>
      <c r="G273" s="125"/>
      <c r="H273" s="125"/>
      <c r="I273" s="125"/>
      <c r="J273" s="125"/>
      <c r="K273" s="125"/>
      <c r="L273" s="125"/>
      <c r="M273" s="210"/>
      <c r="N273" s="125"/>
      <c r="O273" s="125"/>
      <c r="P273" s="125"/>
      <c r="Q273" s="130"/>
      <c r="R273" s="160"/>
      <c r="S273" s="160"/>
    </row>
    <row r="274" spans="1:19" ht="15" thickTop="1" x14ac:dyDescent="0.35"/>
  </sheetData>
  <mergeCells count="205">
    <mergeCell ref="D8:P8"/>
    <mergeCell ref="D10:E10"/>
    <mergeCell ref="G10:H10"/>
    <mergeCell ref="K10:L10"/>
    <mergeCell ref="N10:P10"/>
    <mergeCell ref="D12:E12"/>
    <mergeCell ref="D250:E250"/>
    <mergeCell ref="D251:E251"/>
    <mergeCell ref="G251:P253"/>
    <mergeCell ref="G161:P162"/>
    <mergeCell ref="J169:K169"/>
    <mergeCell ref="G223:K223"/>
    <mergeCell ref="O224:P224"/>
    <mergeCell ref="O216:P216"/>
    <mergeCell ref="O217:P217"/>
    <mergeCell ref="G217:N217"/>
    <mergeCell ref="D20:E20"/>
    <mergeCell ref="G20:O20"/>
    <mergeCell ref="D22:E22"/>
    <mergeCell ref="G22:O22"/>
    <mergeCell ref="D24:E24"/>
    <mergeCell ref="G24:O24"/>
    <mergeCell ref="G12:I12"/>
    <mergeCell ref="K12:L12"/>
    <mergeCell ref="N12:P12"/>
    <mergeCell ref="D15:E15"/>
    <mergeCell ref="G15:I15"/>
    <mergeCell ref="D18:E18"/>
    <mergeCell ref="G18:O18"/>
    <mergeCell ref="D33:E33"/>
    <mergeCell ref="H34:P34"/>
    <mergeCell ref="H36:P36"/>
    <mergeCell ref="H38:P38"/>
    <mergeCell ref="H40:P40"/>
    <mergeCell ref="D42:E42"/>
    <mergeCell ref="D27:E27"/>
    <mergeCell ref="H27:J27"/>
    <mergeCell ref="M27:P27"/>
    <mergeCell ref="D30:E30"/>
    <mergeCell ref="D32:E32"/>
    <mergeCell ref="H32:P32"/>
    <mergeCell ref="D58:E58"/>
    <mergeCell ref="G59:H59"/>
    <mergeCell ref="I59:J59"/>
    <mergeCell ref="G60:H60"/>
    <mergeCell ref="I60:J60"/>
    <mergeCell ref="G61:H61"/>
    <mergeCell ref="I61:J61"/>
    <mergeCell ref="C45:E45"/>
    <mergeCell ref="D47:P48"/>
    <mergeCell ref="G54:P55"/>
    <mergeCell ref="D50:E50"/>
    <mergeCell ref="D51:E51"/>
    <mergeCell ref="D57:E57"/>
    <mergeCell ref="G68:H68"/>
    <mergeCell ref="I68:J68"/>
    <mergeCell ref="G69:H69"/>
    <mergeCell ref="I69:J69"/>
    <mergeCell ref="G70:H70"/>
    <mergeCell ref="I70:J70"/>
    <mergeCell ref="G62:H62"/>
    <mergeCell ref="I62:J62"/>
    <mergeCell ref="G63:H63"/>
    <mergeCell ref="I63:J63"/>
    <mergeCell ref="G67:H67"/>
    <mergeCell ref="I67:J67"/>
    <mergeCell ref="G77:H77"/>
    <mergeCell ref="I77:J77"/>
    <mergeCell ref="G78:H78"/>
    <mergeCell ref="I78:J78"/>
    <mergeCell ref="G79:H79"/>
    <mergeCell ref="I79:J79"/>
    <mergeCell ref="G71:H71"/>
    <mergeCell ref="I71:J71"/>
    <mergeCell ref="G75:H75"/>
    <mergeCell ref="I75:J75"/>
    <mergeCell ref="G76:H76"/>
    <mergeCell ref="I76:J76"/>
    <mergeCell ref="G86:H86"/>
    <mergeCell ref="I86:J86"/>
    <mergeCell ref="G87:H87"/>
    <mergeCell ref="I87:J87"/>
    <mergeCell ref="G91:H91"/>
    <mergeCell ref="I91:J91"/>
    <mergeCell ref="G83:H83"/>
    <mergeCell ref="I83:J83"/>
    <mergeCell ref="G84:H84"/>
    <mergeCell ref="I84:J84"/>
    <mergeCell ref="G85:H85"/>
    <mergeCell ref="I85:J85"/>
    <mergeCell ref="G95:H95"/>
    <mergeCell ref="I95:J95"/>
    <mergeCell ref="D97:E97"/>
    <mergeCell ref="D98:E98"/>
    <mergeCell ref="D103:E103"/>
    <mergeCell ref="G103:H103"/>
    <mergeCell ref="I103:N103"/>
    <mergeCell ref="G92:H92"/>
    <mergeCell ref="I92:J92"/>
    <mergeCell ref="G93:H93"/>
    <mergeCell ref="I93:J93"/>
    <mergeCell ref="G94:H94"/>
    <mergeCell ref="I94:J94"/>
    <mergeCell ref="C109:E109"/>
    <mergeCell ref="G111:P113"/>
    <mergeCell ref="G114:P116"/>
    <mergeCell ref="G118:P121"/>
    <mergeCell ref="D119:E119"/>
    <mergeCell ref="C126:E126"/>
    <mergeCell ref="D104:E104"/>
    <mergeCell ref="G104:H104"/>
    <mergeCell ref="I104:N104"/>
    <mergeCell ref="G105:H105"/>
    <mergeCell ref="I105:N105"/>
    <mergeCell ref="G106:H106"/>
    <mergeCell ref="I106:N106"/>
    <mergeCell ref="I145:J145"/>
    <mergeCell ref="D154:P155"/>
    <mergeCell ref="D165:E165"/>
    <mergeCell ref="G165:I165"/>
    <mergeCell ref="J165:K165"/>
    <mergeCell ref="G166:I166"/>
    <mergeCell ref="D136:E136"/>
    <mergeCell ref="D137:E137"/>
    <mergeCell ref="D159:G159"/>
    <mergeCell ref="D161:E161"/>
    <mergeCell ref="D164:E164"/>
    <mergeCell ref="I139:J139"/>
    <mergeCell ref="I140:J140"/>
    <mergeCell ref="I141:J141"/>
    <mergeCell ref="I142:J142"/>
    <mergeCell ref="I143:J143"/>
    <mergeCell ref="G171:H171"/>
    <mergeCell ref="D172:E172"/>
    <mergeCell ref="G172:H172"/>
    <mergeCell ref="J172:K172"/>
    <mergeCell ref="G174:H174"/>
    <mergeCell ref="G175:H175"/>
    <mergeCell ref="J175:K175"/>
    <mergeCell ref="G169:I169"/>
    <mergeCell ref="G147:H147"/>
    <mergeCell ref="I147:J147"/>
    <mergeCell ref="C150:G150"/>
    <mergeCell ref="G164:I164"/>
    <mergeCell ref="G168:I168"/>
    <mergeCell ref="D187:E187"/>
    <mergeCell ref="G187:H187"/>
    <mergeCell ref="I187:J187"/>
    <mergeCell ref="D188:E188"/>
    <mergeCell ref="G188:H188"/>
    <mergeCell ref="I188:J188"/>
    <mergeCell ref="D177:E177"/>
    <mergeCell ref="G177:K177"/>
    <mergeCell ref="D179:E179"/>
    <mergeCell ref="G179:K179"/>
    <mergeCell ref="C182:G182"/>
    <mergeCell ref="D184:P185"/>
    <mergeCell ref="D215:E215"/>
    <mergeCell ref="G215:K215"/>
    <mergeCell ref="D216:E216"/>
    <mergeCell ref="G216:N216"/>
    <mergeCell ref="G219:K219"/>
    <mergeCell ref="G241:I241"/>
    <mergeCell ref="D227:E227"/>
    <mergeCell ref="G227:K227"/>
    <mergeCell ref="D190:E190"/>
    <mergeCell ref="D192:E192"/>
    <mergeCell ref="C195:G195"/>
    <mergeCell ref="D197:P198"/>
    <mergeCell ref="D209:E209"/>
    <mergeCell ref="D210:E210"/>
    <mergeCell ref="G220:N220"/>
    <mergeCell ref="G221:N221"/>
    <mergeCell ref="O220:P220"/>
    <mergeCell ref="O221:P221"/>
    <mergeCell ref="C272:D272"/>
    <mergeCell ref="E272:G272"/>
    <mergeCell ref="G243:I243"/>
    <mergeCell ref="C259:E259"/>
    <mergeCell ref="C265:G265"/>
    <mergeCell ref="C270:D270"/>
    <mergeCell ref="C257:D257"/>
    <mergeCell ref="E257:G257"/>
    <mergeCell ref="G245:I245"/>
    <mergeCell ref="G249:H249"/>
    <mergeCell ref="D245:E245"/>
    <mergeCell ref="K267:O267"/>
    <mergeCell ref="E270:G270"/>
    <mergeCell ref="G224:N224"/>
    <mergeCell ref="K265:O265"/>
    <mergeCell ref="C267:G267"/>
    <mergeCell ref="D243:E243"/>
    <mergeCell ref="D239:E239"/>
    <mergeCell ref="G239:I239"/>
    <mergeCell ref="D241:E241"/>
    <mergeCell ref="D253:E253"/>
    <mergeCell ref="G230:P232"/>
    <mergeCell ref="D231:E231"/>
    <mergeCell ref="O225:P225"/>
    <mergeCell ref="C235:G235"/>
    <mergeCell ref="D237:E237"/>
    <mergeCell ref="G237:I237"/>
    <mergeCell ref="G225:N225"/>
    <mergeCell ref="D230:E230"/>
    <mergeCell ref="L257:N257"/>
  </mergeCells>
  <conditionalFormatting sqref="N10 N12 G12 G2437 G177 G179">
    <cfRule type="containsBlanks" dxfId="4" priority="5" stopIfTrue="1">
      <formula>LEN(TRIM(G10))=0</formula>
    </cfRule>
  </conditionalFormatting>
  <conditionalFormatting sqref="G230 E257">
    <cfRule type="containsBlanks" dxfId="3" priority="4" stopIfTrue="1">
      <formula>LEN(TRIM(E230))=0</formula>
    </cfRule>
  </conditionalFormatting>
  <conditionalFormatting sqref="E272 C265 K265 E270">
    <cfRule type="containsBlanks" dxfId="2" priority="3" stopIfTrue="1">
      <formula>LEN(TRIM(C265))=0</formula>
    </cfRule>
  </conditionalFormatting>
  <conditionalFormatting sqref="L257">
    <cfRule type="containsBlanks" dxfId="1" priority="2" stopIfTrue="1">
      <formula>LEN(TRIM(L257))=0</formula>
    </cfRule>
  </conditionalFormatting>
  <conditionalFormatting sqref="G247">
    <cfRule type="containsBlanks" dxfId="0" priority="1" stopIfTrue="1">
      <formula>LEN(TRIM(G247))=0</formula>
    </cfRule>
  </conditionalFormatting>
  <pageMargins left="0.7" right="0.7" top="0.25" bottom="0.25" header="0.05" footer="0.05"/>
  <pageSetup scale="58"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8D7BDC56D75DF4AA48454D3D22ACDA2" ma:contentTypeVersion="13" ma:contentTypeDescription="Create a new document." ma:contentTypeScope="" ma:versionID="e720ced5659d0e64195859832107e452">
  <xsd:schema xmlns:xsd="http://www.w3.org/2001/XMLSchema" xmlns:xs="http://www.w3.org/2001/XMLSchema" xmlns:p="http://schemas.microsoft.com/office/2006/metadata/properties" xmlns:ns2="4ac98a24-3815-48dc-9cf9-cf7712a4084f" xmlns:ns3="6a6677f0-98f0-449c-b401-3da6cf069691" targetNamespace="http://schemas.microsoft.com/office/2006/metadata/properties" ma:root="true" ma:fieldsID="a7f35d25e3df406027e2fda61b3514c2" ns2:_="" ns3:_="">
    <xsd:import namespace="4ac98a24-3815-48dc-9cf9-cf7712a4084f"/>
    <xsd:import namespace="6a6677f0-98f0-449c-b401-3da6cf06969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c98a24-3815-48dc-9cf9-cf7712a4084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6cf8b40-fefe-440b-ac44-e6cd5119d645"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6677f0-98f0-449c-b401-3da6cf06969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5ca4b75-5bf3-4d88-a9be-024cdfb2c604}" ma:internalName="TaxCatchAll" ma:showField="CatchAllData" ma:web="6a6677f0-98f0-449c-b401-3da6cf0696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4ac98a24-3815-48dc-9cf9-cf7712a4084f">
      <Terms xmlns="http://schemas.microsoft.com/office/infopath/2007/PartnerControls"/>
    </lcf76f155ced4ddcb4097134ff3c332f>
    <TaxCatchAll xmlns="6a6677f0-98f0-449c-b401-3da6cf069691"/>
  </documentManagement>
</p:properties>
</file>

<file path=customXml/itemProps1.xml><?xml version="1.0" encoding="utf-8"?>
<ds:datastoreItem xmlns:ds="http://schemas.openxmlformats.org/officeDocument/2006/customXml" ds:itemID="{285955CC-03C1-4136-99D2-2CE559A63031}">
  <ds:schemaRefs>
    <ds:schemaRef ds:uri="http://schemas.microsoft.com/office/2006/metadata/longProperties"/>
  </ds:schemaRefs>
</ds:datastoreItem>
</file>

<file path=customXml/itemProps2.xml><?xml version="1.0" encoding="utf-8"?>
<ds:datastoreItem xmlns:ds="http://schemas.openxmlformats.org/officeDocument/2006/customXml" ds:itemID="{48A3F7A3-DB80-4480-B7A2-761F293215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c98a24-3815-48dc-9cf9-cf7712a4084f"/>
    <ds:schemaRef ds:uri="6a6677f0-98f0-449c-b401-3da6cf0696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70433A2-0E8C-4AEF-9F7F-F394F2C1E090}">
  <ds:schemaRefs>
    <ds:schemaRef ds:uri="http://schemas.microsoft.com/sharepoint/v3/contenttype/forms"/>
  </ds:schemaRefs>
</ds:datastoreItem>
</file>

<file path=customXml/itemProps4.xml><?xml version="1.0" encoding="utf-8"?>
<ds:datastoreItem xmlns:ds="http://schemas.openxmlformats.org/officeDocument/2006/customXml" ds:itemID="{EF4C0C76-A522-45FB-B3AD-68BA3B766A05}">
  <ds:schemaRefs>
    <ds:schemaRef ds:uri="http://schemas.microsoft.com/office/2006/metadata/properties"/>
    <ds:schemaRef ds:uri="http://schemas.microsoft.com/office/infopath/2007/PartnerControls"/>
    <ds:schemaRef ds:uri="4ac98a24-3815-48dc-9cf9-cf7712a4084f"/>
    <ds:schemaRef ds:uri="6a6677f0-98f0-449c-b401-3da6cf06969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SME - SMECare</vt:lpstr>
      <vt:lpstr>Rates</vt:lpstr>
      <vt:lpstr>Supplemental</vt:lpstr>
      <vt:lpstr>SMECare QuotationEN</vt:lpstr>
      <vt:lpstr>SMECare QuotationVN</vt:lpstr>
      <vt:lpstr>'SME - SMECare'!Print_Area</vt:lpstr>
      <vt:lpstr>'SMECare QuotationEN'!Print_Area</vt:lpstr>
      <vt:lpstr>'SMECare QuotationVN'!Print_Area</vt:lpstr>
      <vt:lpstr>Supplemental!Print_Area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Nguyen, Tuan</dc:creator>
  <cp:lastModifiedBy>Khuu, Dich Dzung</cp:lastModifiedBy>
  <cp:lastPrinted>2012-10-03T07:13:45Z</cp:lastPrinted>
  <dcterms:created xsi:type="dcterms:W3CDTF">2012-04-17T07:40:03Z</dcterms:created>
  <dcterms:modified xsi:type="dcterms:W3CDTF">2026-08-01T03:54:58Z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Tran, Linh</vt:lpwstr>
  </property>
  <property fmtid="{D5CDD505-2E9C-101B-9397-08002B2CF9AE}" pid="3" name="Order">
    <vt:lpwstr>120400.000000000</vt:lpwstr>
  </property>
  <property fmtid="{D5CDD505-2E9C-101B-9397-08002B2CF9AE}" pid="4" name="display_urn:schemas-microsoft-com:office:office#Author">
    <vt:lpwstr>Tran, Linh</vt:lpwstr>
  </property>
  <property fmtid="{D5CDD505-2E9C-101B-9397-08002B2CF9AE}" pid="5" name="xd_Signature">
    <vt:lpwstr/>
  </property>
  <property fmtid="{D5CDD505-2E9C-101B-9397-08002B2CF9AE}" pid="6" name="ComplianceAssetId">
    <vt:lpwstr/>
  </property>
  <property fmtid="{D5CDD505-2E9C-101B-9397-08002B2CF9AE}" pid="7" name="TemplateUrl">
    <vt:lpwstr/>
  </property>
  <property fmtid="{D5CDD505-2E9C-101B-9397-08002B2CF9AE}" pid="8" name="xd_ProgID">
    <vt:lpwstr/>
  </property>
  <property fmtid="{D5CDD505-2E9C-101B-9397-08002B2CF9AE}" pid="9" name="_ExtendedDescription">
    <vt:lpwstr/>
  </property>
  <property fmtid="{D5CDD505-2E9C-101B-9397-08002B2CF9AE}" pid="10" name="TriggerFlowInfo">
    <vt:lpwstr/>
  </property>
  <property fmtid="{D5CDD505-2E9C-101B-9397-08002B2CF9AE}" pid="11" name="ContentTypeId">
    <vt:lpwstr>0x0101006D0D149F88420841A9B988DBED078E28</vt:lpwstr>
  </property>
  <property fmtid="{D5CDD505-2E9C-101B-9397-08002B2CF9AE}" pid="12" name="MediaServiceImageTags">
    <vt:lpwstr/>
  </property>
</Properties>
</file>